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10" windowWidth="26535" windowHeight="13740" activeTab="3"/>
  </bookViews>
  <sheets>
    <sheet name="Rekapitulace stavby" sheetId="1" r:id="rId1"/>
    <sheet name="ST3184 - DVT Novodomský p..." sheetId="2" r:id="rId2"/>
    <sheet name="3184a - Vedlejší náklady" sheetId="3" r:id="rId3"/>
    <sheet name="3184b - Ostatní náklady" sheetId="4" r:id="rId4"/>
  </sheets>
  <definedNames>
    <definedName name="_xlnm.Print_Titles" localSheetId="2">'3184a - Vedlejší náklady'!$115:$115</definedName>
    <definedName name="_xlnm.Print_Titles" localSheetId="3">'3184b - Ostatní náklady'!$116:$116</definedName>
    <definedName name="_xlnm.Print_Titles" localSheetId="0">'Rekapitulace stavby'!$85:$85</definedName>
    <definedName name="_xlnm.Print_Titles" localSheetId="1">'ST3184 - DVT Novodomský p...'!$121:$121</definedName>
    <definedName name="_xlnm.Print_Area" localSheetId="2">'3184a - Vedlejší náklady'!$C$4:$Q$70,'3184a - Vedlejší náklady'!$C$76:$Q$99,'3184a - Vedlejší náklady'!$C$105:$Q$125</definedName>
    <definedName name="_xlnm.Print_Area" localSheetId="3">'3184b - Ostatní náklady'!$C$4:$Q$70,'3184b - Ostatní náklady'!$C$76:$Q$100,'3184b - Ostatní náklady'!$C$106:$Q$124</definedName>
    <definedName name="_xlnm.Print_Area" localSheetId="0">'Rekapitulace stavby'!$C$4:$AP$70,'Rekapitulace stavby'!$C$76:$AP$98</definedName>
    <definedName name="_xlnm.Print_Area" localSheetId="1">'ST3184 - DVT Novodomský p...'!$C$4:$Q$70,'ST3184 - DVT Novodomský p...'!$C$76:$Q$106,'ST3184 - DVT Novodomský p...'!$C$112:$Q$216</definedName>
  </definedNames>
  <calcPr calcId="145621"/>
</workbook>
</file>

<file path=xl/calcChain.xml><?xml version="1.0" encoding="utf-8"?>
<calcChain xmlns="http://schemas.openxmlformats.org/spreadsheetml/2006/main">
  <c r="N124" i="4" l="1"/>
  <c r="AY90" i="1"/>
  <c r="AX90" i="1"/>
  <c r="BI123" i="4"/>
  <c r="BH123" i="4"/>
  <c r="BG123" i="4"/>
  <c r="BF123" i="4"/>
  <c r="AA123" i="4"/>
  <c r="Y123" i="4"/>
  <c r="W123" i="4"/>
  <c r="BK123" i="4"/>
  <c r="N123" i="4"/>
  <c r="BE123" i="4"/>
  <c r="BI122" i="4"/>
  <c r="BH122" i="4"/>
  <c r="BG122" i="4"/>
  <c r="BF122" i="4"/>
  <c r="AA122" i="4"/>
  <c r="Y122" i="4"/>
  <c r="Y119" i="4" s="1"/>
  <c r="Y118" i="4" s="1"/>
  <c r="Y117" i="4" s="1"/>
  <c r="W122" i="4"/>
  <c r="BK122" i="4"/>
  <c r="N122" i="4"/>
  <c r="BE122" i="4"/>
  <c r="BI121" i="4"/>
  <c r="BH121" i="4"/>
  <c r="BG121" i="4"/>
  <c r="BF121" i="4"/>
  <c r="AA121" i="4"/>
  <c r="Y121" i="4"/>
  <c r="W121" i="4"/>
  <c r="BK121" i="4"/>
  <c r="N121" i="4"/>
  <c r="BE121" i="4"/>
  <c r="BI120" i="4"/>
  <c r="BH120" i="4"/>
  <c r="BG120" i="4"/>
  <c r="BF120" i="4"/>
  <c r="AA120" i="4"/>
  <c r="AA119" i="4"/>
  <c r="AA118" i="4" s="1"/>
  <c r="AA117" i="4" s="1"/>
  <c r="Y120" i="4"/>
  <c r="W120" i="4"/>
  <c r="W119" i="4"/>
  <c r="W118" i="4" s="1"/>
  <c r="W117" i="4" s="1"/>
  <c r="AU90" i="1" s="1"/>
  <c r="BK120" i="4"/>
  <c r="BK119" i="4" s="1"/>
  <c r="N120" i="4"/>
  <c r="BE120" i="4" s="1"/>
  <c r="M114" i="4"/>
  <c r="F111" i="4"/>
  <c r="F109" i="4"/>
  <c r="BI98" i="4"/>
  <c r="BH98" i="4"/>
  <c r="BG98" i="4"/>
  <c r="BF98" i="4"/>
  <c r="BI97" i="4"/>
  <c r="BH97" i="4"/>
  <c r="BG97" i="4"/>
  <c r="BF97" i="4"/>
  <c r="BI96" i="4"/>
  <c r="BH96" i="4"/>
  <c r="BG96" i="4"/>
  <c r="BF96" i="4"/>
  <c r="BI95" i="4"/>
  <c r="BH95" i="4"/>
  <c r="BG95" i="4"/>
  <c r="BF95" i="4"/>
  <c r="M33" i="4" s="1"/>
  <c r="AW90" i="1" s="1"/>
  <c r="BI94" i="4"/>
  <c r="BH94" i="4"/>
  <c r="BG94" i="4"/>
  <c r="BF94" i="4"/>
  <c r="BI93" i="4"/>
  <c r="H36" i="4" s="1"/>
  <c r="BD90" i="1" s="1"/>
  <c r="BH93" i="4"/>
  <c r="BG93" i="4"/>
  <c r="H34" i="4"/>
  <c r="BB90" i="1" s="1"/>
  <c r="BF93" i="4"/>
  <c r="M84" i="4"/>
  <c r="F81" i="4"/>
  <c r="F79" i="4"/>
  <c r="O18" i="4"/>
  <c r="E18" i="4"/>
  <c r="M113" i="4" s="1"/>
  <c r="M83" i="4"/>
  <c r="O17" i="4"/>
  <c r="O15" i="4"/>
  <c r="E15" i="4"/>
  <c r="F114" i="4"/>
  <c r="F84" i="4"/>
  <c r="O14" i="4"/>
  <c r="O12" i="4"/>
  <c r="E12" i="4"/>
  <c r="F83" i="4" s="1"/>
  <c r="F113" i="4"/>
  <c r="O11" i="4"/>
  <c r="M81" i="4"/>
  <c r="M111" i="4"/>
  <c r="F6" i="4"/>
  <c r="F108" i="4"/>
  <c r="F78" i="4"/>
  <c r="N125" i="3"/>
  <c r="AY89" i="1"/>
  <c r="AX89" i="1"/>
  <c r="BI124" i="3"/>
  <c r="BH124" i="3"/>
  <c r="BG124" i="3"/>
  <c r="BF124" i="3"/>
  <c r="AA124" i="3"/>
  <c r="Y124" i="3"/>
  <c r="W124" i="3"/>
  <c r="BK124" i="3"/>
  <c r="N124" i="3"/>
  <c r="BE124" i="3" s="1"/>
  <c r="BI123" i="3"/>
  <c r="BH123" i="3"/>
  <c r="BG123" i="3"/>
  <c r="BF123" i="3"/>
  <c r="AA123" i="3"/>
  <c r="Y123" i="3"/>
  <c r="W123" i="3"/>
  <c r="BK123" i="3"/>
  <c r="N123" i="3"/>
  <c r="BE123" i="3"/>
  <c r="BI122" i="3"/>
  <c r="BH122" i="3"/>
  <c r="BG122" i="3"/>
  <c r="BF122" i="3"/>
  <c r="AA122" i="3"/>
  <c r="Y122" i="3"/>
  <c r="W122" i="3"/>
  <c r="BK122" i="3"/>
  <c r="N122" i="3"/>
  <c r="BE122" i="3" s="1"/>
  <c r="BI121" i="3"/>
  <c r="BH121" i="3"/>
  <c r="BG121" i="3"/>
  <c r="BF121" i="3"/>
  <c r="AA121" i="3"/>
  <c r="Y121" i="3"/>
  <c r="W121" i="3"/>
  <c r="BK121" i="3"/>
  <c r="N121" i="3"/>
  <c r="BE121" i="3"/>
  <c r="BI120" i="3"/>
  <c r="BH120" i="3"/>
  <c r="BG120" i="3"/>
  <c r="BF120" i="3"/>
  <c r="AA120" i="3"/>
  <c r="Y120" i="3"/>
  <c r="W120" i="3"/>
  <c r="BK120" i="3"/>
  <c r="N120" i="3"/>
  <c r="BE120" i="3" s="1"/>
  <c r="BI119" i="3"/>
  <c r="BH119" i="3"/>
  <c r="BG119" i="3"/>
  <c r="BF119" i="3"/>
  <c r="AA119" i="3"/>
  <c r="Y119" i="3"/>
  <c r="W119" i="3"/>
  <c r="BK119" i="3"/>
  <c r="N119" i="3"/>
  <c r="BE119" i="3"/>
  <c r="BI118" i="3"/>
  <c r="BH118" i="3"/>
  <c r="BG118" i="3"/>
  <c r="BF118" i="3"/>
  <c r="AA118" i="3"/>
  <c r="Y118" i="3"/>
  <c r="Y117" i="3"/>
  <c r="Y116" i="3" s="1"/>
  <c r="W118" i="3"/>
  <c r="BK118" i="3"/>
  <c r="BK117" i="3"/>
  <c r="BK116" i="3" s="1"/>
  <c r="N116" i="3" s="1"/>
  <c r="N88" i="3" s="1"/>
  <c r="N117" i="3"/>
  <c r="N89" i="3" s="1"/>
  <c r="N118" i="3"/>
  <c r="BE118" i="3" s="1"/>
  <c r="M113" i="3"/>
  <c r="F110" i="3"/>
  <c r="F108" i="3"/>
  <c r="BI97" i="3"/>
  <c r="BH97" i="3"/>
  <c r="BG97" i="3"/>
  <c r="BF97" i="3"/>
  <c r="BI96" i="3"/>
  <c r="BH96" i="3"/>
  <c r="BG96" i="3"/>
  <c r="BF96" i="3"/>
  <c r="N96" i="3"/>
  <c r="BE96" i="3" s="1"/>
  <c r="BI95" i="3"/>
  <c r="BH95" i="3"/>
  <c r="BG95" i="3"/>
  <c r="BF95" i="3"/>
  <c r="BI94" i="3"/>
  <c r="BH94" i="3"/>
  <c r="BG94" i="3"/>
  <c r="BF94" i="3"/>
  <c r="N94" i="3"/>
  <c r="BE94" i="3" s="1"/>
  <c r="BI93" i="3"/>
  <c r="BH93" i="3"/>
  <c r="BG93" i="3"/>
  <c r="BF93" i="3"/>
  <c r="BI92" i="3"/>
  <c r="BH92" i="3"/>
  <c r="H35" i="3"/>
  <c r="BC89" i="1" s="1"/>
  <c r="BG92" i="3"/>
  <c r="BF92" i="3"/>
  <c r="M33" i="3" s="1"/>
  <c r="AW89" i="1" s="1"/>
  <c r="H33" i="3"/>
  <c r="BA89" i="1" s="1"/>
  <c r="M27" i="3"/>
  <c r="M84" i="3"/>
  <c r="F81" i="3"/>
  <c r="F79" i="3"/>
  <c r="O18" i="3"/>
  <c r="E18" i="3"/>
  <c r="O17" i="3"/>
  <c r="O15" i="3"/>
  <c r="E15" i="3"/>
  <c r="F113" i="3" s="1"/>
  <c r="F84" i="3"/>
  <c r="O14" i="3"/>
  <c r="O12" i="3"/>
  <c r="E12" i="3"/>
  <c r="F112" i="3"/>
  <c r="F83" i="3"/>
  <c r="O11" i="3"/>
  <c r="M110" i="3"/>
  <c r="M81" i="3"/>
  <c r="F6" i="3"/>
  <c r="F107" i="3" s="1"/>
  <c r="F78" i="3"/>
  <c r="N216" i="2"/>
  <c r="AY88" i="1"/>
  <c r="AX88" i="1"/>
  <c r="BI210" i="2"/>
  <c r="BH210" i="2"/>
  <c r="BG210" i="2"/>
  <c r="BF210" i="2"/>
  <c r="AA210" i="2"/>
  <c r="AA209" i="2"/>
  <c r="Y210" i="2"/>
  <c r="Y209" i="2" s="1"/>
  <c r="W210" i="2"/>
  <c r="W209" i="2"/>
  <c r="BK210" i="2"/>
  <c r="BK209" i="2" s="1"/>
  <c r="N209" i="2" s="1"/>
  <c r="N96" i="2" s="1"/>
  <c r="N210" i="2"/>
  <c r="BE210" i="2" s="1"/>
  <c r="BI207" i="2"/>
  <c r="BH207" i="2"/>
  <c r="BG207" i="2"/>
  <c r="BF207" i="2"/>
  <c r="AA207" i="2"/>
  <c r="Y207" i="2"/>
  <c r="W207" i="2"/>
  <c r="BK207" i="2"/>
  <c r="N207" i="2"/>
  <c r="BE207" i="2"/>
  <c r="BI203" i="2"/>
  <c r="BH203" i="2"/>
  <c r="BG203" i="2"/>
  <c r="BF203" i="2"/>
  <c r="AA203" i="2"/>
  <c r="AA202" i="2" s="1"/>
  <c r="Y203" i="2"/>
  <c r="Y202" i="2" s="1"/>
  <c r="W203" i="2"/>
  <c r="W202" i="2" s="1"/>
  <c r="BK203" i="2"/>
  <c r="BK202" i="2" s="1"/>
  <c r="N202" i="2" s="1"/>
  <c r="N95" i="2" s="1"/>
  <c r="N203" i="2"/>
  <c r="BE203" i="2"/>
  <c r="BI197" i="2"/>
  <c r="BH197" i="2"/>
  <c r="BG197" i="2"/>
  <c r="BF197" i="2"/>
  <c r="AA197" i="2"/>
  <c r="Y197" i="2"/>
  <c r="W197" i="2"/>
  <c r="BK197" i="2"/>
  <c r="N197" i="2"/>
  <c r="BE197" i="2" s="1"/>
  <c r="BI195" i="2"/>
  <c r="BH195" i="2"/>
  <c r="BG195" i="2"/>
  <c r="BF195" i="2"/>
  <c r="AA195" i="2"/>
  <c r="Y195" i="2"/>
  <c r="Y189" i="2" s="1"/>
  <c r="W195" i="2"/>
  <c r="BK195" i="2"/>
  <c r="N195" i="2"/>
  <c r="BE195" i="2"/>
  <c r="BI190" i="2"/>
  <c r="BH190" i="2"/>
  <c r="BG190" i="2"/>
  <c r="BF190" i="2"/>
  <c r="AA190" i="2"/>
  <c r="AA189" i="2" s="1"/>
  <c r="Y190" i="2"/>
  <c r="W190" i="2"/>
  <c r="W189" i="2" s="1"/>
  <c r="BK190" i="2"/>
  <c r="BK189" i="2" s="1"/>
  <c r="N189" i="2" s="1"/>
  <c r="N94" i="2" s="1"/>
  <c r="N190" i="2"/>
  <c r="BE190" i="2"/>
  <c r="BI187" i="2"/>
  <c r="BH187" i="2"/>
  <c r="BG187" i="2"/>
  <c r="BF187" i="2"/>
  <c r="AA187" i="2"/>
  <c r="AA186" i="2"/>
  <c r="Y187" i="2"/>
  <c r="Y186" i="2"/>
  <c r="W187" i="2"/>
  <c r="W186" i="2"/>
  <c r="BK187" i="2"/>
  <c r="BK186" i="2"/>
  <c r="N186" i="2" s="1"/>
  <c r="N93" i="2" s="1"/>
  <c r="N187" i="2"/>
  <c r="BE187" i="2"/>
  <c r="BI184" i="2"/>
  <c r="BH184" i="2"/>
  <c r="BG184" i="2"/>
  <c r="BF184" i="2"/>
  <c r="AA184" i="2"/>
  <c r="AA183" i="2"/>
  <c r="Y184" i="2"/>
  <c r="Y183" i="2"/>
  <c r="W184" i="2"/>
  <c r="W183" i="2"/>
  <c r="BK184" i="2"/>
  <c r="BK183" i="2"/>
  <c r="N183" i="2" s="1"/>
  <c r="N92" i="2" s="1"/>
  <c r="N184" i="2"/>
  <c r="BE184" i="2"/>
  <c r="BI181" i="2"/>
  <c r="BH181" i="2"/>
  <c r="BG181" i="2"/>
  <c r="BF181" i="2"/>
  <c r="AA181" i="2"/>
  <c r="Y181" i="2"/>
  <c r="W181" i="2"/>
  <c r="BK181" i="2"/>
  <c r="N181" i="2"/>
  <c r="BE181" i="2"/>
  <c r="BI177" i="2"/>
  <c r="BH177" i="2"/>
  <c r="BG177" i="2"/>
  <c r="BF177" i="2"/>
  <c r="AA177" i="2"/>
  <c r="Y177" i="2"/>
  <c r="W177" i="2"/>
  <c r="BK177" i="2"/>
  <c r="N177" i="2"/>
  <c r="BE177" i="2"/>
  <c r="BI176" i="2"/>
  <c r="BH176" i="2"/>
  <c r="BG176" i="2"/>
  <c r="BF176" i="2"/>
  <c r="AA176" i="2"/>
  <c r="Y176" i="2"/>
  <c r="W176" i="2"/>
  <c r="W169" i="2" s="1"/>
  <c r="BK176" i="2"/>
  <c r="N176" i="2"/>
  <c r="BE176" i="2"/>
  <c r="BI175" i="2"/>
  <c r="BH175" i="2"/>
  <c r="BG175" i="2"/>
  <c r="BF175" i="2"/>
  <c r="AA175" i="2"/>
  <c r="AA169" i="2" s="1"/>
  <c r="Y175" i="2"/>
  <c r="W175" i="2"/>
  <c r="BK175" i="2"/>
  <c r="N175" i="2"/>
  <c r="BE175" i="2"/>
  <c r="BI170" i="2"/>
  <c r="BH170" i="2"/>
  <c r="BG170" i="2"/>
  <c r="BF170" i="2"/>
  <c r="AA170" i="2"/>
  <c r="Y170" i="2"/>
  <c r="Y169" i="2" s="1"/>
  <c r="W170" i="2"/>
  <c r="BK170" i="2"/>
  <c r="BK169" i="2"/>
  <c r="N169" i="2" s="1"/>
  <c r="N91" i="2" s="1"/>
  <c r="N170" i="2"/>
  <c r="BE170" i="2"/>
  <c r="BI168" i="2"/>
  <c r="BH168" i="2"/>
  <c r="BG168" i="2"/>
  <c r="BF168" i="2"/>
  <c r="AA168" i="2"/>
  <c r="Y168" i="2"/>
  <c r="W168" i="2"/>
  <c r="BK168" i="2"/>
  <c r="N168" i="2"/>
  <c r="BE168" i="2"/>
  <c r="BI166" i="2"/>
  <c r="BH166" i="2"/>
  <c r="BG166" i="2"/>
  <c r="BF166" i="2"/>
  <c r="AA166" i="2"/>
  <c r="Y166" i="2"/>
  <c r="W166" i="2"/>
  <c r="BK166" i="2"/>
  <c r="N166" i="2"/>
  <c r="BE166" i="2"/>
  <c r="BI162" i="2"/>
  <c r="BH162" i="2"/>
  <c r="BG162" i="2"/>
  <c r="BF162" i="2"/>
  <c r="AA162" i="2"/>
  <c r="Y162" i="2"/>
  <c r="W162" i="2"/>
  <c r="W157" i="2" s="1"/>
  <c r="BK162" i="2"/>
  <c r="N162" i="2"/>
  <c r="BE162" i="2"/>
  <c r="BI160" i="2"/>
  <c r="BH160" i="2"/>
  <c r="BG160" i="2"/>
  <c r="BF160" i="2"/>
  <c r="AA160" i="2"/>
  <c r="AA157" i="2" s="1"/>
  <c r="Y160" i="2"/>
  <c r="Y157" i="2" s="1"/>
  <c r="W160" i="2"/>
  <c r="BK160" i="2"/>
  <c r="N160" i="2"/>
  <c r="BE160" i="2"/>
  <c r="BI158" i="2"/>
  <c r="BH158" i="2"/>
  <c r="BG158" i="2"/>
  <c r="BF158" i="2"/>
  <c r="AA158" i="2"/>
  <c r="Y158" i="2"/>
  <c r="W158" i="2"/>
  <c r="BK158" i="2"/>
  <c r="BK157" i="2" s="1"/>
  <c r="N157" i="2" s="1"/>
  <c r="N90" i="2" s="1"/>
  <c r="N158" i="2"/>
  <c r="BE158" i="2"/>
  <c r="BI156" i="2"/>
  <c r="BH156" i="2"/>
  <c r="BG156" i="2"/>
  <c r="BF156" i="2"/>
  <c r="AA156" i="2"/>
  <c r="Y156" i="2"/>
  <c r="W156" i="2"/>
  <c r="BK156" i="2"/>
  <c r="N156" i="2"/>
  <c r="BE156" i="2"/>
  <c r="BI155" i="2"/>
  <c r="BH155" i="2"/>
  <c r="BG155" i="2"/>
  <c r="BF155" i="2"/>
  <c r="AA155" i="2"/>
  <c r="Y155" i="2"/>
  <c r="W155" i="2"/>
  <c r="BK155" i="2"/>
  <c r="N155" i="2"/>
  <c r="BE155" i="2"/>
  <c r="BI154" i="2"/>
  <c r="BH154" i="2"/>
  <c r="BG154" i="2"/>
  <c r="BF154" i="2"/>
  <c r="AA154" i="2"/>
  <c r="Y154" i="2"/>
  <c r="W154" i="2"/>
  <c r="BK154" i="2"/>
  <c r="N154" i="2"/>
  <c r="BE154" i="2"/>
  <c r="BI153" i="2"/>
  <c r="BH153" i="2"/>
  <c r="BG153" i="2"/>
  <c r="BF153" i="2"/>
  <c r="AA153" i="2"/>
  <c r="Y153" i="2"/>
  <c r="W153" i="2"/>
  <c r="BK153" i="2"/>
  <c r="N153" i="2"/>
  <c r="BE153" i="2"/>
  <c r="BI152" i="2"/>
  <c r="BH152" i="2"/>
  <c r="BG152" i="2"/>
  <c r="BF152" i="2"/>
  <c r="AA152" i="2"/>
  <c r="Y152" i="2"/>
  <c r="W152" i="2"/>
  <c r="BK152" i="2"/>
  <c r="N152" i="2"/>
  <c r="BE152" i="2"/>
  <c r="BI151" i="2"/>
  <c r="BH151" i="2"/>
  <c r="BG151" i="2"/>
  <c r="BF151" i="2"/>
  <c r="AA151" i="2"/>
  <c r="Y151" i="2"/>
  <c r="W151" i="2"/>
  <c r="BK151" i="2"/>
  <c r="N151" i="2"/>
  <c r="BE151" i="2"/>
  <c r="BI146" i="2"/>
  <c r="BH146" i="2"/>
  <c r="BG146" i="2"/>
  <c r="BF146" i="2"/>
  <c r="AA146" i="2"/>
  <c r="Y146" i="2"/>
  <c r="W146" i="2"/>
  <c r="BK146" i="2"/>
  <c r="N146" i="2"/>
  <c r="BE146" i="2"/>
  <c r="BI141" i="2"/>
  <c r="BH141" i="2"/>
  <c r="BG141" i="2"/>
  <c r="BF141" i="2"/>
  <c r="AA141" i="2"/>
  <c r="Y141" i="2"/>
  <c r="W141" i="2"/>
  <c r="BK141" i="2"/>
  <c r="N141" i="2"/>
  <c r="BE141" i="2"/>
  <c r="BI139" i="2"/>
  <c r="BH139" i="2"/>
  <c r="BG139" i="2"/>
  <c r="BF139" i="2"/>
  <c r="AA139" i="2"/>
  <c r="Y139" i="2"/>
  <c r="W139" i="2"/>
  <c r="BK139" i="2"/>
  <c r="N139" i="2"/>
  <c r="BE139" i="2"/>
  <c r="BI137" i="2"/>
  <c r="BH137" i="2"/>
  <c r="BG137" i="2"/>
  <c r="BF137" i="2"/>
  <c r="AA137" i="2"/>
  <c r="Y137" i="2"/>
  <c r="W137" i="2"/>
  <c r="BK137" i="2"/>
  <c r="N137" i="2"/>
  <c r="BE137" i="2"/>
  <c r="BI136" i="2"/>
  <c r="BH136" i="2"/>
  <c r="BG136" i="2"/>
  <c r="BF136" i="2"/>
  <c r="AA136" i="2"/>
  <c r="Y136" i="2"/>
  <c r="W136" i="2"/>
  <c r="BK136" i="2"/>
  <c r="N136" i="2"/>
  <c r="BE136" i="2"/>
  <c r="BI135" i="2"/>
  <c r="BH135" i="2"/>
  <c r="BG135" i="2"/>
  <c r="BF135" i="2"/>
  <c r="AA135" i="2"/>
  <c r="Y135" i="2"/>
  <c r="W135" i="2"/>
  <c r="BK135" i="2"/>
  <c r="N135" i="2"/>
  <c r="BE135" i="2"/>
  <c r="BI133" i="2"/>
  <c r="BH133" i="2"/>
  <c r="BG133" i="2"/>
  <c r="BF133" i="2"/>
  <c r="AA133" i="2"/>
  <c r="Y133" i="2"/>
  <c r="W133" i="2"/>
  <c r="BK133" i="2"/>
  <c r="N133" i="2"/>
  <c r="BE133" i="2"/>
  <c r="BI131" i="2"/>
  <c r="BH131" i="2"/>
  <c r="BG131" i="2"/>
  <c r="BF131" i="2"/>
  <c r="AA131" i="2"/>
  <c r="Y131" i="2"/>
  <c r="Y124" i="2" s="1"/>
  <c r="W131" i="2"/>
  <c r="BK131" i="2"/>
  <c r="N131" i="2"/>
  <c r="BE131" i="2"/>
  <c r="BI126" i="2"/>
  <c r="BH126" i="2"/>
  <c r="BG126" i="2"/>
  <c r="BF126" i="2"/>
  <c r="AA126" i="2"/>
  <c r="Y126" i="2"/>
  <c r="W126" i="2"/>
  <c r="BK126" i="2"/>
  <c r="N126" i="2"/>
  <c r="BE126" i="2"/>
  <c r="BI125" i="2"/>
  <c r="BH125" i="2"/>
  <c r="BG125" i="2"/>
  <c r="BF125" i="2"/>
  <c r="AA125" i="2"/>
  <c r="AA124" i="2"/>
  <c r="AA123" i="2" s="1"/>
  <c r="AA122" i="2" s="1"/>
  <c r="Y125" i="2"/>
  <c r="W125" i="2"/>
  <c r="W124" i="2"/>
  <c r="W123" i="2" s="1"/>
  <c r="W122" i="2" s="1"/>
  <c r="AU88" i="1" s="1"/>
  <c r="BK125" i="2"/>
  <c r="N125" i="2"/>
  <c r="BE125" i="2" s="1"/>
  <c r="M119" i="2"/>
  <c r="F116" i="2"/>
  <c r="F114" i="2"/>
  <c r="BI104" i="2"/>
  <c r="BH104" i="2"/>
  <c r="BG104" i="2"/>
  <c r="BF104" i="2"/>
  <c r="BI103" i="2"/>
  <c r="BH103" i="2"/>
  <c r="BG103" i="2"/>
  <c r="BF103" i="2"/>
  <c r="M32" i="2" s="1"/>
  <c r="AW88" i="1" s="1"/>
  <c r="BI102" i="2"/>
  <c r="BH102" i="2"/>
  <c r="BG102" i="2"/>
  <c r="BF102" i="2"/>
  <c r="BI101" i="2"/>
  <c r="BH101" i="2"/>
  <c r="BG101" i="2"/>
  <c r="BF101" i="2"/>
  <c r="BI100" i="2"/>
  <c r="H35" i="2" s="1"/>
  <c r="BD88" i="1" s="1"/>
  <c r="BH100" i="2"/>
  <c r="BG100" i="2"/>
  <c r="BF100" i="2"/>
  <c r="BI99" i="2"/>
  <c r="BH99" i="2"/>
  <c r="BG99" i="2"/>
  <c r="H33" i="2" s="1"/>
  <c r="BB88" i="1" s="1"/>
  <c r="BF99" i="2"/>
  <c r="M83" i="2"/>
  <c r="F80" i="2"/>
  <c r="F78" i="2"/>
  <c r="O17" i="2"/>
  <c r="E17" i="2"/>
  <c r="M118" i="2"/>
  <c r="M82" i="2"/>
  <c r="O16" i="2"/>
  <c r="O14" i="2"/>
  <c r="E14" i="2"/>
  <c r="F119" i="2"/>
  <c r="F83" i="2"/>
  <c r="O13" i="2"/>
  <c r="O11" i="2"/>
  <c r="E11" i="2"/>
  <c r="F82" i="2" s="1"/>
  <c r="F118" i="2"/>
  <c r="O10" i="2"/>
  <c r="M80" i="2"/>
  <c r="M116" i="2"/>
  <c r="CK96" i="1"/>
  <c r="CJ96" i="1"/>
  <c r="CI96" i="1"/>
  <c r="CC96" i="1"/>
  <c r="CH96" i="1"/>
  <c r="CB96" i="1"/>
  <c r="CG96" i="1"/>
  <c r="CA96" i="1"/>
  <c r="CF96" i="1"/>
  <c r="BZ96" i="1"/>
  <c r="CE96" i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H93" i="1"/>
  <c r="CG93" i="1"/>
  <c r="CF93" i="1"/>
  <c r="BZ93" i="1"/>
  <c r="CE93" i="1"/>
  <c r="AM83" i="1"/>
  <c r="L83" i="1"/>
  <c r="AM82" i="1"/>
  <c r="L82" i="1"/>
  <c r="AM80" i="1"/>
  <c r="L80" i="1"/>
  <c r="L78" i="1"/>
  <c r="L77" i="1"/>
  <c r="BB87" i="1" l="1"/>
  <c r="BD87" i="1"/>
  <c r="W35" i="1" s="1"/>
  <c r="AU87" i="1"/>
  <c r="Y123" i="2"/>
  <c r="Y122" i="2" s="1"/>
  <c r="N119" i="4"/>
  <c r="N90" i="4" s="1"/>
  <c r="BK118" i="4"/>
  <c r="H34" i="2"/>
  <c r="BC88" i="1" s="1"/>
  <c r="BC87" i="1" s="1"/>
  <c r="H34" i="3"/>
  <c r="BB89" i="1" s="1"/>
  <c r="AA117" i="3"/>
  <c r="AA116" i="3" s="1"/>
  <c r="W117" i="3"/>
  <c r="W116" i="3" s="1"/>
  <c r="AU89" i="1" s="1"/>
  <c r="H32" i="2"/>
  <c r="BA88" i="1" s="1"/>
  <c r="BA87" i="1" s="1"/>
  <c r="BK124" i="2"/>
  <c r="H35" i="4"/>
  <c r="BC90" i="1" s="1"/>
  <c r="M83" i="3"/>
  <c r="M112" i="3"/>
  <c r="H36" i="3"/>
  <c r="BD89" i="1" s="1"/>
  <c r="N97" i="3"/>
  <c r="BE97" i="3" s="1"/>
  <c r="N95" i="3"/>
  <c r="BE95" i="3" s="1"/>
  <c r="N93" i="3"/>
  <c r="BE93" i="3" s="1"/>
  <c r="N92" i="3"/>
  <c r="H33" i="4"/>
  <c r="BA90" i="1" s="1"/>
  <c r="W32" i="1" l="1"/>
  <c r="AW87" i="1"/>
  <c r="AK32" i="1" s="1"/>
  <c r="BK117" i="4"/>
  <c r="N117" i="4" s="1"/>
  <c r="N88" i="4" s="1"/>
  <c r="N118" i="4"/>
  <c r="N89" i="4" s="1"/>
  <c r="AX87" i="1"/>
  <c r="W33" i="1"/>
  <c r="BE92" i="3"/>
  <c r="N91" i="3"/>
  <c r="N124" i="2"/>
  <c r="N89" i="2" s="1"/>
  <c r="BK123" i="2"/>
  <c r="W34" i="1"/>
  <c r="AY87" i="1"/>
  <c r="M32" i="3" l="1"/>
  <c r="AV89" i="1" s="1"/>
  <c r="AT89" i="1" s="1"/>
  <c r="H32" i="3"/>
  <c r="AZ89" i="1" s="1"/>
  <c r="N98" i="4"/>
  <c r="BE98" i="4" s="1"/>
  <c r="N93" i="4"/>
  <c r="N97" i="4"/>
  <c r="BE97" i="4" s="1"/>
  <c r="N95" i="4"/>
  <c r="BE95" i="4" s="1"/>
  <c r="M27" i="4"/>
  <c r="N96" i="4"/>
  <c r="BE96" i="4" s="1"/>
  <c r="N94" i="4"/>
  <c r="BE94" i="4" s="1"/>
  <c r="BK122" i="2"/>
  <c r="N122" i="2" s="1"/>
  <c r="N87" i="2" s="1"/>
  <c r="N123" i="2"/>
  <c r="N88" i="2" s="1"/>
  <c r="M28" i="3"/>
  <c r="L99" i="3"/>
  <c r="N103" i="2" l="1"/>
  <c r="BE103" i="2" s="1"/>
  <c r="N101" i="2"/>
  <c r="BE101" i="2" s="1"/>
  <c r="M26" i="2"/>
  <c r="N102" i="2"/>
  <c r="BE102" i="2" s="1"/>
  <c r="N99" i="2"/>
  <c r="N104" i="2"/>
  <c r="BE104" i="2" s="1"/>
  <c r="N100" i="2"/>
  <c r="BE100" i="2" s="1"/>
  <c r="AS89" i="1"/>
  <c r="M30" i="3"/>
  <c r="BE93" i="4"/>
  <c r="N92" i="4"/>
  <c r="BE99" i="2" l="1"/>
  <c r="N98" i="2"/>
  <c r="M28" i="4"/>
  <c r="L100" i="4"/>
  <c r="M32" i="4"/>
  <c r="AV90" i="1" s="1"/>
  <c r="AT90" i="1" s="1"/>
  <c r="H32" i="4"/>
  <c r="AZ90" i="1" s="1"/>
  <c r="L38" i="3"/>
  <c r="AG89" i="1"/>
  <c r="AN89" i="1" s="1"/>
  <c r="AS90" i="1" l="1"/>
  <c r="M30" i="4"/>
  <c r="M27" i="2"/>
  <c r="L106" i="2"/>
  <c r="H31" i="2"/>
  <c r="AZ88" i="1" s="1"/>
  <c r="AZ87" i="1" s="1"/>
  <c r="M31" i="2"/>
  <c r="AV88" i="1" s="1"/>
  <c r="AT88" i="1" s="1"/>
  <c r="AG90" i="1" l="1"/>
  <c r="AN90" i="1" s="1"/>
  <c r="L38" i="4"/>
  <c r="AS88" i="1"/>
  <c r="AS87" i="1" s="1"/>
  <c r="M29" i="2"/>
  <c r="AV87" i="1"/>
  <c r="AT87" i="1" l="1"/>
  <c r="AG88" i="1"/>
  <c r="L37" i="2"/>
  <c r="AN88" i="1" l="1"/>
  <c r="AG87" i="1"/>
  <c r="AG96" i="1" l="1"/>
  <c r="AN87" i="1"/>
  <c r="AK26" i="1"/>
  <c r="AG93" i="1"/>
  <c r="AG95" i="1"/>
  <c r="AG94" i="1"/>
  <c r="AV94" i="1" l="1"/>
  <c r="BY94" i="1" s="1"/>
  <c r="CD94" i="1"/>
  <c r="AV95" i="1"/>
  <c r="BY95" i="1" s="1"/>
  <c r="CD95" i="1"/>
  <c r="CD96" i="1"/>
  <c r="AV96" i="1"/>
  <c r="BY96" i="1" s="1"/>
  <c r="AG92" i="1"/>
  <c r="CD93" i="1"/>
  <c r="AV93" i="1"/>
  <c r="BY93" i="1" s="1"/>
  <c r="AK31" i="1" s="1"/>
  <c r="W31" i="1" l="1"/>
  <c r="AN93" i="1"/>
  <c r="AN96" i="1"/>
  <c r="AK27" i="1"/>
  <c r="AK29" i="1" s="1"/>
  <c r="AK37" i="1" s="1"/>
  <c r="AG98" i="1"/>
  <c r="AN95" i="1"/>
  <c r="AN94" i="1"/>
  <c r="AN92" i="1" l="1"/>
  <c r="AN98" i="1" s="1"/>
</calcChain>
</file>

<file path=xl/sharedStrings.xml><?xml version="1.0" encoding="utf-8"?>
<sst xmlns="http://schemas.openxmlformats.org/spreadsheetml/2006/main" count="1695" uniqueCount="355">
  <si>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</si>
  <si>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</si>
  <si>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</si>
  <si>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</si>
  <si>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</si>
  <si>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</si>
  <si>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</si>
  <si>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</si>
  <si>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</si>
  <si>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</si>
  <si>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</si>
  <si>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</si>
  <si>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</si>
  <si>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</si>
  <si>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</si>
  <si>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</si>
  <si>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</si>
  <si>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ST3184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</si>
  <si>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</si>
  <si>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</si>
  <si>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DVT Novodomský potok, IDVT 10239422 ř. km 0,124 - 0,610  Kaplice - oprava opevnění</t>
  </si>
  <si>
    <t>JKSO:</t>
  </si>
  <si>
    <t>CC-CZ:</t>
  </si>
  <si>
    <t>Místo:</t>
  </si>
  <si>
    <t xml:space="preserve"> </t>
  </si>
  <si>
    <t>Datum:</t>
  </si>
  <si>
    <t>11. 5. 2018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</si>
  <si>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</si>
  <si>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</si>
  <si>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</si>
  <si>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</si>
  <si>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</si>
  <si>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</si>
  <si>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</si>
  <si>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</si>
  <si>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</si>
  <si>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</si>
  <si>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</si>
  <si>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</si>
  <si>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</si>
  <si>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</si>
  <si>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</si>
  <si>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</si>
  <si>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</si>
  <si>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</si>
  <si>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</si>
  <si>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</si>
  <si>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</si>
  <si>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</si>
  <si>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</si>
  <si>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</si>
  <si>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</si>
  <si>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</si>
  <si>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</si>
  <si>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</si>
  <si>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</si>
  <si>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</si>
  <si>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</si>
  <si>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</si>
  <si>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</si>
  <si>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</si>
  <si>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</si>
  <si>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</si>
  <si>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</si>
  <si>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</si>
  <si>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</si>
  <si>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</si>
  <si>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</si>
  <si>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</si>
  <si>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</si>
  <si>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</si>
  <si>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</si>
  <si>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</si>
  <si>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</si>
  <si>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</si>
  <si>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</si>
  <si>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</si>
  <si>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{95540e24-7128-487f-9d73-7e09f619ea0d}</t>
  </si>
  <si>
    <t>{00000000-0000-0000-0000-000000000000}</t>
  </si>
  <si>
    <t>/</t>
  </si>
  <si>
    <t>1</t>
  </si>
  <si>
    <t>###NOINSERT###</t>
  </si>
  <si>
    <t>3184a</t>
  </si>
  <si>
    <t>Vedlejší náklady</t>
  </si>
  <si>
    <t>{529f77e8-24e1-49c5-9b73-f8df68b62c79}</t>
  </si>
  <si>
    <t>3184b</t>
  </si>
  <si>
    <t>Ostatní náklady</t>
  </si>
  <si>
    <t>{7083c984-0dbe-4663-8a94-b011a741b0aa}</t>
  </si>
  <si>
    <t>2) Ostatní náklady ze souhrnného listu</t>
  </si>
  <si>
    <t>Procent. zadání_x000D_
[% nákladů rozpočtu]</t>
  </si>
  <si>
    <t>Zařazení nákladů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</si>
  <si>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</si>
  <si>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</si>
  <si>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</si>
  <si>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</si>
  <si>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</si>
  <si>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</si>
  <si>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</si>
  <si>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</si>
  <si>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</si>
  <si>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</si>
  <si>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</si>
  <si>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</si>
  <si>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</si>
  <si>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</si>
  <si>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</si>
  <si>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</si>
  <si>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</si>
  <si>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</si>
  <si>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</si>
  <si>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</si>
  <si>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</si>
  <si>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</si>
  <si>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</si>
  <si>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</si>
  <si>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</si>
  <si>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</si>
  <si>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</si>
  <si>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</si>
  <si>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</si>
  <si>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</si>
  <si>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</si>
  <si>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</si>
  <si>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</si>
  <si>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</si>
  <si>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</si>
  <si>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</si>
  <si>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</si>
  <si>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</si>
  <si>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</si>
  <si>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</si>
  <si>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</si>
  <si>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</si>
  <si>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</si>
  <si>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</si>
  <si>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</si>
  <si>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</si>
  <si>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</si>
  <si>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</si>
  <si>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</si>
  <si>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</si>
  <si>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</si>
  <si>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</si>
  <si>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114203101</t>
  </si>
  <si>
    <t>Rozebrání dlažeb z lomového kamene nebo betonových tvárnic na sucho</t>
  </si>
  <si>
    <t>m3</t>
  </si>
  <si>
    <t>4</t>
  </si>
  <si>
    <t>539262969</t>
  </si>
  <si>
    <t>114203103</t>
  </si>
  <si>
    <t>Rozebrání zdiva z lomového kamene</t>
  </si>
  <si>
    <t>1497625597</t>
  </si>
  <si>
    <t>10,8  "PF 2 - 3</t>
  </si>
  <si>
    <t>VV</t>
  </si>
  <si>
    <t>24,72  "PF A - D</t>
  </si>
  <si>
    <t>10,15  "PF A - B</t>
  </si>
  <si>
    <t>Součet</t>
  </si>
  <si>
    <t>3</t>
  </si>
  <si>
    <t>114203201</t>
  </si>
  <si>
    <t>Očištění lomového kamene nebo betonových tvárnic od hlíny nebo písku</t>
  </si>
  <si>
    <t>-1452655784</t>
  </si>
  <si>
    <t>0,7*192,60  "dlažba z lomového kamene</t>
  </si>
  <si>
    <t>114203202</t>
  </si>
  <si>
    <t>Očištění lomového kamene nebo betonových tvárnic od malty</t>
  </si>
  <si>
    <t>1475330257</t>
  </si>
  <si>
    <t>31,97  "zdivo z lomového kamene</t>
  </si>
  <si>
    <t>5</t>
  </si>
  <si>
    <t>124203102</t>
  </si>
  <si>
    <t>Vykopávky přes 1000 do 5000 m3 pro koryta vodotečí v hornině tř. 3</t>
  </si>
  <si>
    <t>-1764170592</t>
  </si>
  <si>
    <t>6</t>
  </si>
  <si>
    <t>124203109</t>
  </si>
  <si>
    <t>Příplatek k vykopávkám pro koryta vodotečí v hornině tř. 3 za lepivost</t>
  </si>
  <si>
    <t>-1773585661</t>
  </si>
  <si>
    <t>7</t>
  </si>
  <si>
    <t>162701105</t>
  </si>
  <si>
    <t>Vodorovné přemístění do 10000 m výkopku/sypaniny z horniny tř. 1 až 4</t>
  </si>
  <si>
    <t>-1427441727</t>
  </si>
  <si>
    <t>1127,58-195,54</t>
  </si>
  <si>
    <t>8</t>
  </si>
  <si>
    <t>162701109</t>
  </si>
  <si>
    <t>Příplatek k vodorovnému přemístění výkopku/sypaniny z horniny tř. 1 až 4 ZKD 1000 m přes 10000 m</t>
  </si>
  <si>
    <t>1874737625</t>
  </si>
  <si>
    <t>932,04*2  "příplatek za každý další km nad 10 km</t>
  </si>
  <si>
    <t>9</t>
  </si>
  <si>
    <t>171201201</t>
  </si>
  <si>
    <t>Uložení sypaniny, suti a vybouraných hmot na skládky</t>
  </si>
  <si>
    <t>54297703</t>
  </si>
  <si>
    <t>932,04  "vykopávky vodotečí</t>
  </si>
  <si>
    <t>0,58  "vysekání spár</t>
  </si>
  <si>
    <t>13,7  "kámen z rozebrání</t>
  </si>
  <si>
    <t>10</t>
  </si>
  <si>
    <t>171201211</t>
  </si>
  <si>
    <t>Poplatek za uložení stavebního odpadu - zeminy, suti a kameniva na skládce</t>
  </si>
  <si>
    <t>t</t>
  </si>
  <si>
    <t>1742211859</t>
  </si>
  <si>
    <t>932,04*1,8  "sypanina z vykopávek</t>
  </si>
  <si>
    <t>1,222  "suť z vysekání spár</t>
  </si>
  <si>
    <t>13,7*2,2  "rozebrání zdiva</t>
  </si>
  <si>
    <t>11</t>
  </si>
  <si>
    <t>174101101</t>
  </si>
  <si>
    <t>Zásyp sypaninou se zhutněním</t>
  </si>
  <si>
    <t>243394760</t>
  </si>
  <si>
    <t>12</t>
  </si>
  <si>
    <t>181301101</t>
  </si>
  <si>
    <t>Rozprostření ornice tl vrstvy do 100 mm pl do 500 m2 v rovině nebo ve svahu do 1:5</t>
  </si>
  <si>
    <t>m2</t>
  </si>
  <si>
    <t>746416575</t>
  </si>
  <si>
    <t>13</t>
  </si>
  <si>
    <t>181411121</t>
  </si>
  <si>
    <t>Založení lučního trávníku výsevem plochy do 1000 m2 v rovině a ve svahu do 1:5</t>
  </si>
  <si>
    <t>1680659785</t>
  </si>
  <si>
    <t>14</t>
  </si>
  <si>
    <t>M</t>
  </si>
  <si>
    <t>00572100</t>
  </si>
  <si>
    <t>osivo jetelotráva intenzivní víceletá</t>
  </si>
  <si>
    <t>kg</t>
  </si>
  <si>
    <t>985994146</t>
  </si>
  <si>
    <t>182101101</t>
  </si>
  <si>
    <t>Svahování v zářezech v hornině tř. 1 až 4</t>
  </si>
  <si>
    <t>864653473</t>
  </si>
  <si>
    <t>16</t>
  </si>
  <si>
    <t>182201101</t>
  </si>
  <si>
    <t>Svahování násypů</t>
  </si>
  <si>
    <t>310049532</t>
  </si>
  <si>
    <t>17</t>
  </si>
  <si>
    <t>321213345</t>
  </si>
  <si>
    <t>Zdivo nadzákladové z lomového kamene vodních staveb obkladní s vyspárováním - nový kámen</t>
  </si>
  <si>
    <t>840643138</t>
  </si>
  <si>
    <t xml:space="preserve">90,36-31,97 </t>
  </si>
  <si>
    <t>18</t>
  </si>
  <si>
    <t>32121334R</t>
  </si>
  <si>
    <t>Zdivo nadzákladové z lomového kamene vodních staveb obkladní s vyspárováním - materiál z rozebrání</t>
  </si>
  <si>
    <t>-1987952823</t>
  </si>
  <si>
    <t>90,36-58,39</t>
  </si>
  <si>
    <t>19</t>
  </si>
  <si>
    <t>321311115</t>
  </si>
  <si>
    <t>Konstrukce vodních staveb z betonu prostého mrazuvzdorného tř. C 25/30</t>
  </si>
  <si>
    <t>1745708497</t>
  </si>
  <si>
    <t>21,47  "základ zdi</t>
  </si>
  <si>
    <t>197,62  "patka</t>
  </si>
  <si>
    <t>20</t>
  </si>
  <si>
    <t>321351010</t>
  </si>
  <si>
    <t>Bednění konstrukcí vodních staveb rovinné - zřízení</t>
  </si>
  <si>
    <t>277104086</t>
  </si>
  <si>
    <t>0,5*579,2</t>
  </si>
  <si>
    <t>321352010</t>
  </si>
  <si>
    <t>Bednění konstrukcí vodních staveb rovinné - odstranění</t>
  </si>
  <si>
    <t>573340375</t>
  </si>
  <si>
    <t>22</t>
  </si>
  <si>
    <t>451311511</t>
  </si>
  <si>
    <t>Podklad pro dlažbu z betonu prostého mrazuvzdorného tř. C 25/30 vrstva tl do 100 mm</t>
  </si>
  <si>
    <t>624063736</t>
  </si>
  <si>
    <t>16,74  "PF 2 - 3</t>
  </si>
  <si>
    <t>25,27  "PF A - D</t>
  </si>
  <si>
    <t>15,4  "PF A - B</t>
  </si>
  <si>
    <t>23</t>
  </si>
  <si>
    <t>451311521</t>
  </si>
  <si>
    <t>Podklad pro dlažbu z betonu prostého mrazuvzdorného tř. C 25/30 vrstva tl nad 100 do 150 mm</t>
  </si>
  <si>
    <t>-1312061856</t>
  </si>
  <si>
    <t>24</t>
  </si>
  <si>
    <t>451571111</t>
  </si>
  <si>
    <t>Lože pod dlažby ze štěrkopísku vrstva tl do 100 mm</t>
  </si>
  <si>
    <t>220675827</t>
  </si>
  <si>
    <t>25</t>
  </si>
  <si>
    <t>465513227</t>
  </si>
  <si>
    <t>Dlažba z lomového kamene na cementovou maltu s vyspárováním tl 250 mm pro hydromeliorace - nový kámen</t>
  </si>
  <si>
    <t>-1294249066</t>
  </si>
  <si>
    <t xml:space="preserve">194,32/0,25  </t>
  </si>
  <si>
    <t>34,41  "ř.km 0,187 - 0,298 doplnění dlažby dna</t>
  </si>
  <si>
    <t>26</t>
  </si>
  <si>
    <t>46551322R</t>
  </si>
  <si>
    <t>Dlažba z lomového kamene na cementovou maltu s vyspárováním tl 250 mm pro hydromeliorace - materiál z rozebrání</t>
  </si>
  <si>
    <t>-327034961</t>
  </si>
  <si>
    <t>134,82/0,25</t>
  </si>
  <si>
    <t>27</t>
  </si>
  <si>
    <t>628635512</t>
  </si>
  <si>
    <t>Vyplnění spár zdiva z lomového kamene maltou cementovou na hl do 70 mm s vyspárováním</t>
  </si>
  <si>
    <t>70954565</t>
  </si>
  <si>
    <t>0,3*226,3</t>
  </si>
  <si>
    <t>28</t>
  </si>
  <si>
    <t>28613212</t>
  </si>
  <si>
    <t>trubka drenážní celoperforovaná PE-HD plně vsakovací se spojkou DN 100 SN8</t>
  </si>
  <si>
    <t>m</t>
  </si>
  <si>
    <t>1778022083</t>
  </si>
  <si>
    <t>6,0  "1,0m*6ks</t>
  </si>
  <si>
    <t>29</t>
  </si>
  <si>
    <t>938901101</t>
  </si>
  <si>
    <t>Očištění lomového kamene mechanicky</t>
  </si>
  <si>
    <t>189942112</t>
  </si>
  <si>
    <t>83,2  "PF 7 - 10</t>
  </si>
  <si>
    <t>110,5  "PF 11 - 12</t>
  </si>
  <si>
    <t>32,6  "pod mostem v ř. km 0,438</t>
  </si>
  <si>
    <t>30</t>
  </si>
  <si>
    <t>938903113</t>
  </si>
  <si>
    <t>Vysekání spár hl do 70 mm ve zdivu z lomového kamene</t>
  </si>
  <si>
    <t>-470888981</t>
  </si>
  <si>
    <t>31</t>
  </si>
  <si>
    <t>985131111</t>
  </si>
  <si>
    <t>Očištění ploch zdiva tlakovou vodou</t>
  </si>
  <si>
    <t>756058376</t>
  </si>
  <si>
    <t>32</t>
  </si>
  <si>
    <t>997321511</t>
  </si>
  <si>
    <t>Vodorovná doprava suti a vybouraných hmot po suchu do 1 km</t>
  </si>
  <si>
    <t>-1545026037</t>
  </si>
  <si>
    <t>30,14  "rozebrání zdiva</t>
  </si>
  <si>
    <t>33</t>
  </si>
  <si>
    <t>997321519</t>
  </si>
  <si>
    <t>Příplatek ZKD 1km vodorovné dopravy suti a vybouraných hmot po suchu</t>
  </si>
  <si>
    <t>-84713568</t>
  </si>
  <si>
    <t>31,362*11  "příplatek za každý další km nad 1 km</t>
  </si>
  <si>
    <t>34</t>
  </si>
  <si>
    <t>998332011</t>
  </si>
  <si>
    <t>Přesun hmot pro úpravy vodních toků a kanály</t>
  </si>
  <si>
    <t>901086387</t>
  </si>
  <si>
    <t>281,37  "zdivo</t>
  </si>
  <si>
    <t>279,793  "štěrkopísek - lože</t>
  </si>
  <si>
    <t>1112,213  "dlažba</t>
  </si>
  <si>
    <t>2,709  "vyplnění spár</t>
  </si>
  <si>
    <t>VP - Vícepráce</t>
  </si>
  <si>
    <t>PN</t>
  </si>
  <si>
    <t>Objekt:</t>
  </si>
  <si>
    <t>3184a - Vedlejší náklady</t>
  </si>
  <si>
    <t>VRN - Vedlejší rozpočtové náklady</t>
  </si>
  <si>
    <t>01</t>
  </si>
  <si>
    <t>kpl</t>
  </si>
  <si>
    <t>-1193706758</t>
  </si>
  <si>
    <t>02</t>
  </si>
  <si>
    <t>Převedení vody ze stavby</t>
  </si>
  <si>
    <t>668663707</t>
  </si>
  <si>
    <t>03</t>
  </si>
  <si>
    <t>Uvedení ploch dotčených stavbou do původního stavu</t>
  </si>
  <si>
    <t>271965511</t>
  </si>
  <si>
    <t>04</t>
  </si>
  <si>
    <t>Opatření k zamezení vyvážení nečistot ze staveniště</t>
  </si>
  <si>
    <t>-2094521348</t>
  </si>
  <si>
    <t>05</t>
  </si>
  <si>
    <t>Vytýčení inženýrských sítí</t>
  </si>
  <si>
    <t>-409233678</t>
  </si>
  <si>
    <t>06</t>
  </si>
  <si>
    <t>Oprava dopravou poškozené komunikace</t>
  </si>
  <si>
    <t>-20431059</t>
  </si>
  <si>
    <t>07</t>
  </si>
  <si>
    <t>Dopravně inženýrská opatření</t>
  </si>
  <si>
    <t>-84126680</t>
  </si>
  <si>
    <t>3184b - Ostatní náklady</t>
  </si>
  <si>
    <t>HSV - HSV</t>
  </si>
  <si>
    <t xml:space="preserve">    ON - Ostatní náklady</t>
  </si>
  <si>
    <t>Dokumentace skutečného provedení stavby</t>
  </si>
  <si>
    <t>2130532971</t>
  </si>
  <si>
    <t>Zpracování povodňového plánu stavby</t>
  </si>
  <si>
    <t>-528320860</t>
  </si>
  <si>
    <t>Fotodokumentace postupu výstavby</t>
  </si>
  <si>
    <t>-353212502</t>
  </si>
  <si>
    <t>Geodetické zaměření opraveného úseku koryta</t>
  </si>
  <si>
    <t>1936000658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</si>
</sst>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left" vertical="center"/>
    </xf>
    <xf numFmtId="0" fontId="0" fillId="0" borderId="0" xfId="0" applyBorder="1"/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9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2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16" xfId="0" applyNumberFormat="1" applyFont="1" applyBorder="1" applyAlignment="1">
      <alignment vertical="center"/>
    </xf>
    <xf numFmtId="4" fontId="29" fillId="0" borderId="17" xfId="0" applyNumberFormat="1" applyFont="1" applyBorder="1" applyAlignment="1">
      <alignment vertical="center"/>
    </xf>
    <xf numFmtId="166" fontId="29" fillId="0" borderId="17" xfId="0" applyNumberFormat="1" applyFont="1" applyBorder="1" applyAlignment="1">
      <alignment vertical="center"/>
    </xf>
    <xf numFmtId="4" fontId="29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>
      <alignment vertical="center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>
      <alignment vertical="center"/>
    </xf>
    <xf numFmtId="0" fontId="25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1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0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2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2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4" fillId="0" borderId="25" xfId="0" applyFont="1" applyBorder="1" applyAlignment="1" applyProtection="1">
      <alignment horizontal="center" vertical="center"/>
      <protection locked="0"/>
    </xf>
    <xf numFmtId="49" fontId="34" fillId="0" borderId="25" xfId="0" applyNumberFormat="1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center" vertical="center" wrapText="1"/>
      <protection locked="0"/>
    </xf>
    <xf numFmtId="167" fontId="34" fillId="0" borderId="25" xfId="0" applyNumberFormat="1" applyFont="1" applyBorder="1" applyAlignment="1" applyProtection="1">
      <alignment vertical="center"/>
      <protection locked="0"/>
    </xf>
    <xf numFmtId="0" fontId="0" fillId="0" borderId="16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vertical="center"/>
    </xf>
    <xf numFmtId="4" fontId="20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8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7" fillId="0" borderId="0" xfId="0" applyFont="1" applyBorder="1" applyAlignment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vertical="center"/>
    </xf>
    <xf numFmtId="4" fontId="25" fillId="6" borderId="0" xfId="0" applyNumberFormat="1" applyFont="1" applyFill="1" applyBorder="1" applyAlignment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34" fillId="0" borderId="25" xfId="0" applyFont="1" applyBorder="1" applyAlignment="1" applyProtection="1">
      <alignment horizontal="left" vertical="center" wrapText="1"/>
      <protection locked="0"/>
    </xf>
    <xf numFmtId="4" fontId="34" fillId="4" borderId="25" xfId="0" applyNumberFormat="1" applyFont="1" applyFill="1" applyBorder="1" applyAlignment="1" applyProtection="1">
      <alignment vertical="center"/>
      <protection locked="0"/>
    </xf>
    <xf numFmtId="4" fontId="34" fillId="0" borderId="25" xfId="0" applyNumberFormat="1" applyFont="1" applyBorder="1" applyAlignment="1" applyProtection="1">
      <alignment vertical="center"/>
      <protection locked="0"/>
    </xf>
    <xf numFmtId="4" fontId="25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13" fillId="2" borderId="0" xfId="1" applyFont="1" applyFill="1" applyAlignment="1" applyProtection="1">
      <alignment horizontal="center"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9"/>
  <sheetViews>
    <sheetView showGridLines="0" workbookViewId="0">
      <pane ySplit="1" topLeftCell="A2" activePane="bottomLeft" state="frozen"/>
      <selection pane="bottomLeft" activeCell="F20" sqref="E20:K2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spans="1:73" ht="36.950000000000003" customHeight="1">
      <c r="C2" s="189" t="s">
        <v>7</v>
      </c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  <c r="AJ2" s="190"/>
      <c r="AK2" s="190"/>
      <c r="AL2" s="190"/>
      <c r="AM2" s="190"/>
      <c r="AN2" s="190"/>
      <c r="AO2" s="190"/>
      <c r="AP2" s="190"/>
      <c r="AR2" s="232" t="s">
        <v>8</v>
      </c>
      <c r="AS2" s="233"/>
      <c r="AT2" s="233"/>
      <c r="AU2" s="233"/>
      <c r="AV2" s="233"/>
      <c r="AW2" s="233"/>
      <c r="AX2" s="233"/>
      <c r="AY2" s="233"/>
      <c r="AZ2" s="233"/>
      <c r="BA2" s="233"/>
      <c r="BB2" s="233"/>
      <c r="BC2" s="233"/>
      <c r="BD2" s="233"/>
      <c r="BE2" s="233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>
      <c r="B4" s="24"/>
      <c r="C4" s="191" t="s">
        <v>12</v>
      </c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192"/>
      <c r="AD4" s="192"/>
      <c r="AE4" s="192"/>
      <c r="AF4" s="192"/>
      <c r="AG4" s="192"/>
      <c r="AH4" s="192"/>
      <c r="AI4" s="192"/>
      <c r="AJ4" s="192"/>
      <c r="AK4" s="192"/>
      <c r="AL4" s="192"/>
      <c r="AM4" s="192"/>
      <c r="AN4" s="192"/>
      <c r="AO4" s="192"/>
      <c r="AP4" s="192"/>
      <c r="AQ4" s="25"/>
      <c r="AS4" s="19" t="s">
        <v>13</v>
      </c>
      <c r="BE4" s="26" t="s">
        <v>14</v>
      </c>
      <c r="BS4" s="20" t="s">
        <v>15</v>
      </c>
    </row>
    <row r="5" spans="1:73" ht="14.45" customHeight="1">
      <c r="B5" s="24"/>
      <c r="C5" s="27"/>
      <c r="D5" s="28" t="s">
        <v>16</v>
      </c>
      <c r="E5" s="27"/>
      <c r="F5" s="27"/>
      <c r="G5" s="27"/>
      <c r="H5" s="27"/>
      <c r="I5" s="27"/>
      <c r="J5" s="27"/>
      <c r="K5" s="195" t="s">
        <v>17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P5" s="27"/>
      <c r="AQ5" s="25"/>
      <c r="BE5" s="193" t="s">
        <v>18</v>
      </c>
      <c r="BS5" s="20" t="s">
        <v>9</v>
      </c>
    </row>
    <row r="6" spans="1:73" ht="36.950000000000003" customHeight="1">
      <c r="B6" s="24"/>
      <c r="C6" s="27"/>
      <c r="D6" s="30" t="s">
        <v>19</v>
      </c>
      <c r="E6" s="27"/>
      <c r="F6" s="27"/>
      <c r="G6" s="27"/>
      <c r="H6" s="27"/>
      <c r="I6" s="27"/>
      <c r="J6" s="27"/>
      <c r="K6" s="197" t="s">
        <v>20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P6" s="27"/>
      <c r="AQ6" s="25"/>
      <c r="BE6" s="194"/>
      <c r="BS6" s="20" t="s">
        <v>9</v>
      </c>
    </row>
    <row r="7" spans="1:73" ht="14.45" customHeight="1">
      <c r="B7" s="24"/>
      <c r="C7" s="27"/>
      <c r="D7" s="31" t="s">
        <v>21</v>
      </c>
      <c r="E7" s="27"/>
      <c r="F7" s="27"/>
      <c r="G7" s="27"/>
      <c r="H7" s="27"/>
      <c r="I7" s="27"/>
      <c r="J7" s="27"/>
      <c r="K7" s="29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22</v>
      </c>
      <c r="AL7" s="27"/>
      <c r="AM7" s="27"/>
      <c r="AN7" s="29" t="s">
        <v>5</v>
      </c>
      <c r="AO7" s="27"/>
      <c r="AP7" s="27"/>
      <c r="AQ7" s="25"/>
      <c r="BE7" s="194"/>
      <c r="BS7" s="20" t="s">
        <v>9</v>
      </c>
    </row>
    <row r="8" spans="1:73" ht="14.45" customHeight="1">
      <c r="B8" s="24"/>
      <c r="C8" s="27"/>
      <c r="D8" s="31" t="s">
        <v>23</v>
      </c>
      <c r="E8" s="27"/>
      <c r="F8" s="27"/>
      <c r="G8" s="27"/>
      <c r="H8" s="27"/>
      <c r="I8" s="27"/>
      <c r="J8" s="27"/>
      <c r="K8" s="29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25</v>
      </c>
      <c r="AL8" s="27"/>
      <c r="AM8" s="27"/>
      <c r="AN8" s="32" t="s">
        <v>26</v>
      </c>
      <c r="AO8" s="27"/>
      <c r="AP8" s="27"/>
      <c r="AQ8" s="25"/>
      <c r="BE8" s="194"/>
      <c r="BS8" s="20" t="s">
        <v>9</v>
      </c>
    </row>
    <row r="9" spans="1:73" ht="14.45" customHeight="1">
      <c r="B9" s="24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5"/>
      <c r="BE9" s="194"/>
      <c r="BS9" s="20" t="s">
        <v>9</v>
      </c>
    </row>
    <row r="10" spans="1:73" ht="14.45" customHeight="1">
      <c r="B10" s="24"/>
      <c r="C10" s="27"/>
      <c r="D10" s="31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28</v>
      </c>
      <c r="AL10" s="27"/>
      <c r="AM10" s="27"/>
      <c r="AN10" s="29" t="s">
        <v>5</v>
      </c>
      <c r="AO10" s="27"/>
      <c r="AP10" s="27"/>
      <c r="AQ10" s="25"/>
      <c r="BE10" s="194"/>
      <c r="BS10" s="20" t="s">
        <v>9</v>
      </c>
    </row>
    <row r="11" spans="1:73" ht="18.399999999999999" customHeight="1">
      <c r="B11" s="24"/>
      <c r="C11" s="27"/>
      <c r="D11" s="27"/>
      <c r="E11" s="29" t="s">
        <v>24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29</v>
      </c>
      <c r="AL11" s="27"/>
      <c r="AM11" s="27"/>
      <c r="AN11" s="29" t="s">
        <v>5</v>
      </c>
      <c r="AO11" s="27"/>
      <c r="AP11" s="27"/>
      <c r="AQ11" s="25"/>
      <c r="BE11" s="194"/>
      <c r="BS11" s="20" t="s">
        <v>9</v>
      </c>
    </row>
    <row r="12" spans="1:73" ht="6.95" customHeight="1">
      <c r="B12" s="24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5"/>
      <c r="BE12" s="194"/>
      <c r="BS12" s="20" t="s">
        <v>9</v>
      </c>
    </row>
    <row r="13" spans="1:73" ht="14.45" customHeight="1">
      <c r="B13" s="24"/>
      <c r="C13" s="27"/>
      <c r="D13" s="31" t="s">
        <v>30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28</v>
      </c>
      <c r="AL13" s="27"/>
      <c r="AM13" s="27"/>
      <c r="AN13" s="33" t="s">
        <v>31</v>
      </c>
      <c r="AO13" s="27"/>
      <c r="AP13" s="27"/>
      <c r="AQ13" s="25"/>
      <c r="BE13" s="194"/>
      <c r="BS13" s="20" t="s">
        <v>9</v>
      </c>
    </row>
    <row r="14" spans="1:73">
      <c r="B14" s="24"/>
      <c r="C14" s="27"/>
      <c r="D14" s="27"/>
      <c r="E14" s="198" t="s">
        <v>31</v>
      </c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31" t="s">
        <v>29</v>
      </c>
      <c r="AL14" s="27"/>
      <c r="AM14" s="27"/>
      <c r="AN14" s="33" t="s">
        <v>31</v>
      </c>
      <c r="AO14" s="27"/>
      <c r="AP14" s="27"/>
      <c r="AQ14" s="25"/>
      <c r="BE14" s="194"/>
      <c r="BS14" s="20" t="s">
        <v>9</v>
      </c>
    </row>
    <row r="15" spans="1:73" ht="6.95" customHeight="1">
      <c r="B15" s="24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5"/>
      <c r="BE15" s="194"/>
      <c r="BS15" s="20" t="s">
        <v>6</v>
      </c>
    </row>
    <row r="16" spans="1:73" ht="14.45" customHeight="1">
      <c r="B16" s="24"/>
      <c r="C16" s="27"/>
      <c r="D16" s="31" t="s">
        <v>32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28</v>
      </c>
      <c r="AL16" s="27"/>
      <c r="AM16" s="27"/>
      <c r="AN16" s="29" t="s">
        <v>5</v>
      </c>
      <c r="AO16" s="27"/>
      <c r="AP16" s="27"/>
      <c r="AQ16" s="25"/>
      <c r="BE16" s="194"/>
      <c r="BS16" s="20" t="s">
        <v>6</v>
      </c>
    </row>
    <row r="17" spans="2:71" ht="18.399999999999999" customHeight="1">
      <c r="B17" s="24"/>
      <c r="C17" s="27"/>
      <c r="D17" s="27"/>
      <c r="E17" s="29" t="s">
        <v>24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29</v>
      </c>
      <c r="AL17" s="27"/>
      <c r="AM17" s="27"/>
      <c r="AN17" s="29" t="s">
        <v>5</v>
      </c>
      <c r="AO17" s="27"/>
      <c r="AP17" s="27"/>
      <c r="AQ17" s="25"/>
      <c r="BE17" s="194"/>
      <c r="BS17" s="20" t="s">
        <v>33</v>
      </c>
    </row>
    <row r="18" spans="2:71" ht="6.95" customHeight="1">
      <c r="B18" s="24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5"/>
      <c r="BE18" s="194"/>
      <c r="BS18" s="20" t="s">
        <v>9</v>
      </c>
    </row>
    <row r="19" spans="2:71" ht="14.45" customHeight="1">
      <c r="B19" s="24"/>
      <c r="C19" s="27"/>
      <c r="D19" s="31" t="s">
        <v>34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28</v>
      </c>
      <c r="AL19" s="27"/>
      <c r="AM19" s="27"/>
      <c r="AN19" s="29" t="s">
        <v>5</v>
      </c>
      <c r="AO19" s="27"/>
      <c r="AP19" s="27"/>
      <c r="AQ19" s="25"/>
      <c r="BE19" s="194"/>
      <c r="BS19" s="20" t="s">
        <v>9</v>
      </c>
    </row>
    <row r="20" spans="2:71" ht="18.399999999999999" customHeight="1">
      <c r="B20" s="24"/>
      <c r="C20" s="27"/>
      <c r="D20" s="27"/>
      <c r="E20" s="29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29</v>
      </c>
      <c r="AL20" s="27"/>
      <c r="AM20" s="27"/>
      <c r="AN20" s="29" t="s">
        <v>5</v>
      </c>
      <c r="AO20" s="27"/>
      <c r="AP20" s="27"/>
      <c r="AQ20" s="25"/>
      <c r="BE20" s="194"/>
    </row>
    <row r="21" spans="2:71" ht="6.95" customHeight="1">
      <c r="B21" s="24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5"/>
      <c r="BE21" s="194"/>
    </row>
    <row r="22" spans="2:71">
      <c r="B22" s="24"/>
      <c r="C22" s="27"/>
      <c r="D22" s="31" t="s">
        <v>35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5"/>
      <c r="BE22" s="194"/>
    </row>
    <row r="23" spans="2:71" ht="16.5" customHeight="1">
      <c r="B23" s="24"/>
      <c r="C23" s="27"/>
      <c r="D23" s="27"/>
      <c r="E23" s="200" t="s">
        <v>5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O23" s="27"/>
      <c r="AP23" s="27"/>
      <c r="AQ23" s="25"/>
      <c r="BE23" s="194"/>
    </row>
    <row r="24" spans="2:71" ht="6.95" customHeight="1">
      <c r="B24" s="24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5"/>
      <c r="BE24" s="194"/>
    </row>
    <row r="25" spans="2:71" ht="6.95" customHeight="1">
      <c r="B25" s="24"/>
      <c r="C25" s="27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7"/>
      <c r="AQ25" s="25"/>
      <c r="BE25" s="194"/>
    </row>
    <row r="26" spans="2:71" ht="14.45" customHeight="1">
      <c r="B26" s="24"/>
      <c r="C26" s="27"/>
      <c r="D26" s="35" t="s">
        <v>36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01">
        <f>ROUND(AG87,2)</f>
        <v>0</v>
      </c>
      <c r="AL26" s="196"/>
      <c r="AM26" s="196"/>
      <c r="AN26" s="196"/>
      <c r="AO26" s="196"/>
      <c r="AP26" s="27"/>
      <c r="AQ26" s="25"/>
      <c r="BE26" s="194"/>
    </row>
    <row r="27" spans="2:71" ht="14.45" customHeight="1">
      <c r="B27" s="24"/>
      <c r="C27" s="27"/>
      <c r="D27" s="35" t="s">
        <v>37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01">
        <f>ROUND(AG92,2)</f>
        <v>0</v>
      </c>
      <c r="AL27" s="201"/>
      <c r="AM27" s="201"/>
      <c r="AN27" s="201"/>
      <c r="AO27" s="201"/>
      <c r="AP27" s="27"/>
      <c r="AQ27" s="25"/>
      <c r="BE27" s="194"/>
    </row>
    <row r="28" spans="2:71" s="1" customFormat="1" ht="6.95" customHeigh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8"/>
      <c r="BE28" s="194"/>
    </row>
    <row r="29" spans="2:71" s="1" customFormat="1" ht="25.9" customHeight="1">
      <c r="B29" s="36"/>
      <c r="C29" s="37"/>
      <c r="D29" s="39" t="s">
        <v>38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202">
        <f>ROUND(AK26+AK27,2)</f>
        <v>0</v>
      </c>
      <c r="AL29" s="203"/>
      <c r="AM29" s="203"/>
      <c r="AN29" s="203"/>
      <c r="AO29" s="203"/>
      <c r="AP29" s="37"/>
      <c r="AQ29" s="38"/>
      <c r="BE29" s="194"/>
    </row>
    <row r="30" spans="2:71" s="1" customFormat="1" ht="6.95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8"/>
      <c r="BE30" s="194"/>
    </row>
    <row r="31" spans="2:71" s="2" customFormat="1" ht="14.45" customHeight="1">
      <c r="B31" s="41"/>
      <c r="C31" s="42"/>
      <c r="D31" s="43" t="s">
        <v>39</v>
      </c>
      <c r="E31" s="42"/>
      <c r="F31" s="43" t="s">
        <v>40</v>
      </c>
      <c r="G31" s="42"/>
      <c r="H31" s="42"/>
      <c r="I31" s="42"/>
      <c r="J31" s="42"/>
      <c r="K31" s="42"/>
      <c r="L31" s="204">
        <v>0.21</v>
      </c>
      <c r="M31" s="205"/>
      <c r="N31" s="205"/>
      <c r="O31" s="205"/>
      <c r="P31" s="42"/>
      <c r="Q31" s="42"/>
      <c r="R31" s="42"/>
      <c r="S31" s="42"/>
      <c r="T31" s="45" t="s">
        <v>41</v>
      </c>
      <c r="U31" s="42"/>
      <c r="V31" s="42"/>
      <c r="W31" s="206">
        <f>ROUND(AZ87+SUM(CD93:CD97),2)</f>
        <v>0</v>
      </c>
      <c r="X31" s="205"/>
      <c r="Y31" s="205"/>
      <c r="Z31" s="205"/>
      <c r="AA31" s="205"/>
      <c r="AB31" s="205"/>
      <c r="AC31" s="205"/>
      <c r="AD31" s="205"/>
      <c r="AE31" s="205"/>
      <c r="AF31" s="42"/>
      <c r="AG31" s="42"/>
      <c r="AH31" s="42"/>
      <c r="AI31" s="42"/>
      <c r="AJ31" s="42"/>
      <c r="AK31" s="206">
        <f>ROUND(AV87+SUM(BY93:BY97),2)</f>
        <v>0</v>
      </c>
      <c r="AL31" s="205"/>
      <c r="AM31" s="205"/>
      <c r="AN31" s="205"/>
      <c r="AO31" s="205"/>
      <c r="AP31" s="42"/>
      <c r="AQ31" s="46"/>
      <c r="BE31" s="194"/>
    </row>
    <row r="32" spans="2:71" s="2" customFormat="1" ht="14.45" customHeight="1">
      <c r="B32" s="41"/>
      <c r="C32" s="42"/>
      <c r="D32" s="42"/>
      <c r="E32" s="42"/>
      <c r="F32" s="43" t="s">
        <v>42</v>
      </c>
      <c r="G32" s="42"/>
      <c r="H32" s="42"/>
      <c r="I32" s="42"/>
      <c r="J32" s="42"/>
      <c r="K32" s="42"/>
      <c r="L32" s="204">
        <v>0.15</v>
      </c>
      <c r="M32" s="205"/>
      <c r="N32" s="205"/>
      <c r="O32" s="205"/>
      <c r="P32" s="42"/>
      <c r="Q32" s="42"/>
      <c r="R32" s="42"/>
      <c r="S32" s="42"/>
      <c r="T32" s="45" t="s">
        <v>41</v>
      </c>
      <c r="U32" s="42"/>
      <c r="V32" s="42"/>
      <c r="W32" s="206">
        <f>ROUND(BA87+SUM(CE93:CE97),2)</f>
        <v>0</v>
      </c>
      <c r="X32" s="205"/>
      <c r="Y32" s="205"/>
      <c r="Z32" s="205"/>
      <c r="AA32" s="205"/>
      <c r="AB32" s="205"/>
      <c r="AC32" s="205"/>
      <c r="AD32" s="205"/>
      <c r="AE32" s="205"/>
      <c r="AF32" s="42"/>
      <c r="AG32" s="42"/>
      <c r="AH32" s="42"/>
      <c r="AI32" s="42"/>
      <c r="AJ32" s="42"/>
      <c r="AK32" s="206">
        <f>ROUND(AW87+SUM(BZ93:BZ97),2)</f>
        <v>0</v>
      </c>
      <c r="AL32" s="205"/>
      <c r="AM32" s="205"/>
      <c r="AN32" s="205"/>
      <c r="AO32" s="205"/>
      <c r="AP32" s="42"/>
      <c r="AQ32" s="46"/>
      <c r="BE32" s="194"/>
    </row>
    <row r="33" spans="2:57" s="2" customFormat="1" ht="14.45" hidden="1" customHeight="1">
      <c r="B33" s="41"/>
      <c r="C33" s="42"/>
      <c r="D33" s="42"/>
      <c r="E33" s="42"/>
      <c r="F33" s="43" t="s">
        <v>43</v>
      </c>
      <c r="G33" s="42"/>
      <c r="H33" s="42"/>
      <c r="I33" s="42"/>
      <c r="J33" s="42"/>
      <c r="K33" s="42"/>
      <c r="L33" s="204">
        <v>0.21</v>
      </c>
      <c r="M33" s="205"/>
      <c r="N33" s="205"/>
      <c r="O33" s="205"/>
      <c r="P33" s="42"/>
      <c r="Q33" s="42"/>
      <c r="R33" s="42"/>
      <c r="S33" s="42"/>
      <c r="T33" s="45" t="s">
        <v>41</v>
      </c>
      <c r="U33" s="42"/>
      <c r="V33" s="42"/>
      <c r="W33" s="206">
        <f>ROUND(BB87+SUM(CF93:CF97),2)</f>
        <v>0</v>
      </c>
      <c r="X33" s="205"/>
      <c r="Y33" s="205"/>
      <c r="Z33" s="205"/>
      <c r="AA33" s="205"/>
      <c r="AB33" s="205"/>
      <c r="AC33" s="205"/>
      <c r="AD33" s="205"/>
      <c r="AE33" s="205"/>
      <c r="AF33" s="42"/>
      <c r="AG33" s="42"/>
      <c r="AH33" s="42"/>
      <c r="AI33" s="42"/>
      <c r="AJ33" s="42"/>
      <c r="AK33" s="206">
        <v>0</v>
      </c>
      <c r="AL33" s="205"/>
      <c r="AM33" s="205"/>
      <c r="AN33" s="205"/>
      <c r="AO33" s="205"/>
      <c r="AP33" s="42"/>
      <c r="AQ33" s="46"/>
      <c r="BE33" s="194"/>
    </row>
    <row r="34" spans="2:57" s="2" customFormat="1" ht="14.45" hidden="1" customHeight="1">
      <c r="B34" s="41"/>
      <c r="C34" s="42"/>
      <c r="D34" s="42"/>
      <c r="E34" s="42"/>
      <c r="F34" s="43" t="s">
        <v>44</v>
      </c>
      <c r="G34" s="42"/>
      <c r="H34" s="42"/>
      <c r="I34" s="42"/>
      <c r="J34" s="42"/>
      <c r="K34" s="42"/>
      <c r="L34" s="204">
        <v>0.15</v>
      </c>
      <c r="M34" s="205"/>
      <c r="N34" s="205"/>
      <c r="O34" s="205"/>
      <c r="P34" s="42"/>
      <c r="Q34" s="42"/>
      <c r="R34" s="42"/>
      <c r="S34" s="42"/>
      <c r="T34" s="45" t="s">
        <v>41</v>
      </c>
      <c r="U34" s="42"/>
      <c r="V34" s="42"/>
      <c r="W34" s="206">
        <f>ROUND(BC87+SUM(CG93:CG97),2)</f>
        <v>0</v>
      </c>
      <c r="X34" s="205"/>
      <c r="Y34" s="205"/>
      <c r="Z34" s="205"/>
      <c r="AA34" s="205"/>
      <c r="AB34" s="205"/>
      <c r="AC34" s="205"/>
      <c r="AD34" s="205"/>
      <c r="AE34" s="205"/>
      <c r="AF34" s="42"/>
      <c r="AG34" s="42"/>
      <c r="AH34" s="42"/>
      <c r="AI34" s="42"/>
      <c r="AJ34" s="42"/>
      <c r="AK34" s="206">
        <v>0</v>
      </c>
      <c r="AL34" s="205"/>
      <c r="AM34" s="205"/>
      <c r="AN34" s="205"/>
      <c r="AO34" s="205"/>
      <c r="AP34" s="42"/>
      <c r="AQ34" s="46"/>
      <c r="BE34" s="194"/>
    </row>
    <row r="35" spans="2:57" s="2" customFormat="1" ht="14.45" hidden="1" customHeight="1">
      <c r="B35" s="41"/>
      <c r="C35" s="42"/>
      <c r="D35" s="42"/>
      <c r="E35" s="42"/>
      <c r="F35" s="43" t="s">
        <v>45</v>
      </c>
      <c r="G35" s="42"/>
      <c r="H35" s="42"/>
      <c r="I35" s="42"/>
      <c r="J35" s="42"/>
      <c r="K35" s="42"/>
      <c r="L35" s="204">
        <v>0</v>
      </c>
      <c r="M35" s="205"/>
      <c r="N35" s="205"/>
      <c r="O35" s="205"/>
      <c r="P35" s="42"/>
      <c r="Q35" s="42"/>
      <c r="R35" s="42"/>
      <c r="S35" s="42"/>
      <c r="T35" s="45" t="s">
        <v>41</v>
      </c>
      <c r="U35" s="42"/>
      <c r="V35" s="42"/>
      <c r="W35" s="206">
        <f>ROUND(BD87+SUM(CH93:CH97),2)</f>
        <v>0</v>
      </c>
      <c r="X35" s="205"/>
      <c r="Y35" s="205"/>
      <c r="Z35" s="205"/>
      <c r="AA35" s="205"/>
      <c r="AB35" s="205"/>
      <c r="AC35" s="205"/>
      <c r="AD35" s="205"/>
      <c r="AE35" s="205"/>
      <c r="AF35" s="42"/>
      <c r="AG35" s="42"/>
      <c r="AH35" s="42"/>
      <c r="AI35" s="42"/>
      <c r="AJ35" s="42"/>
      <c r="AK35" s="206">
        <v>0</v>
      </c>
      <c r="AL35" s="205"/>
      <c r="AM35" s="205"/>
      <c r="AN35" s="205"/>
      <c r="AO35" s="205"/>
      <c r="AP35" s="42"/>
      <c r="AQ35" s="46"/>
    </row>
    <row r="36" spans="2:57" s="1" customFormat="1" ht="6.95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</row>
    <row r="37" spans="2:57" s="1" customFormat="1" ht="25.9" customHeight="1">
      <c r="B37" s="36"/>
      <c r="C37" s="47"/>
      <c r="D37" s="48" t="s">
        <v>46</v>
      </c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50" t="s">
        <v>47</v>
      </c>
      <c r="U37" s="49"/>
      <c r="V37" s="49"/>
      <c r="W37" s="49"/>
      <c r="X37" s="207" t="s">
        <v>48</v>
      </c>
      <c r="Y37" s="208"/>
      <c r="Z37" s="208"/>
      <c r="AA37" s="208"/>
      <c r="AB37" s="208"/>
      <c r="AC37" s="49"/>
      <c r="AD37" s="49"/>
      <c r="AE37" s="49"/>
      <c r="AF37" s="49"/>
      <c r="AG37" s="49"/>
      <c r="AH37" s="49"/>
      <c r="AI37" s="49"/>
      <c r="AJ37" s="49"/>
      <c r="AK37" s="209">
        <f>SUM(AK29:AK35)</f>
        <v>0</v>
      </c>
      <c r="AL37" s="208"/>
      <c r="AM37" s="208"/>
      <c r="AN37" s="208"/>
      <c r="AO37" s="210"/>
      <c r="AP37" s="47"/>
      <c r="AQ37" s="38"/>
    </row>
    <row r="38" spans="2:57" s="1" customFormat="1" ht="14.45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8"/>
    </row>
    <row r="39" spans="2:57" ht="13.5">
      <c r="B39" s="24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5"/>
    </row>
    <row r="40" spans="2:57" ht="13.5">
      <c r="B40" s="24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5"/>
    </row>
    <row r="41" spans="2:57" ht="13.5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5"/>
    </row>
    <row r="42" spans="2:57" ht="13.5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5"/>
    </row>
    <row r="43" spans="2:57" ht="13.5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5"/>
    </row>
    <row r="44" spans="2:57" ht="13.5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5"/>
    </row>
    <row r="45" spans="2:57" ht="13.5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5"/>
    </row>
    <row r="46" spans="2:57" ht="13.5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5"/>
    </row>
    <row r="47" spans="2:57" ht="13.5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5"/>
    </row>
    <row r="48" spans="2:57" ht="13.5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5"/>
    </row>
    <row r="49" spans="2:43" s="1" customFormat="1">
      <c r="B49" s="36"/>
      <c r="C49" s="37"/>
      <c r="D49" s="51" t="s">
        <v>49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3"/>
      <c r="AA49" s="37"/>
      <c r="AB49" s="37"/>
      <c r="AC49" s="51" t="s">
        <v>50</v>
      </c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3"/>
      <c r="AP49" s="37"/>
      <c r="AQ49" s="38"/>
    </row>
    <row r="50" spans="2:43" ht="13.5">
      <c r="B50" s="24"/>
      <c r="C50" s="27"/>
      <c r="D50" s="54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5"/>
      <c r="AA50" s="27"/>
      <c r="AB50" s="27"/>
      <c r="AC50" s="54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5"/>
      <c r="AP50" s="27"/>
      <c r="AQ50" s="25"/>
    </row>
    <row r="51" spans="2:43" ht="13.5">
      <c r="B51" s="24"/>
      <c r="C51" s="27"/>
      <c r="D51" s="54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5"/>
      <c r="AA51" s="27"/>
      <c r="AB51" s="27"/>
      <c r="AC51" s="54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5"/>
      <c r="AP51" s="27"/>
      <c r="AQ51" s="25"/>
    </row>
    <row r="52" spans="2:43" ht="13.5">
      <c r="B52" s="24"/>
      <c r="C52" s="27"/>
      <c r="D52" s="54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5"/>
      <c r="AA52" s="27"/>
      <c r="AB52" s="27"/>
      <c r="AC52" s="54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5"/>
      <c r="AP52" s="27"/>
      <c r="AQ52" s="25"/>
    </row>
    <row r="53" spans="2:43" ht="13.5">
      <c r="B53" s="24"/>
      <c r="C53" s="27"/>
      <c r="D53" s="54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5"/>
      <c r="AA53" s="27"/>
      <c r="AB53" s="27"/>
      <c r="AC53" s="54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5"/>
      <c r="AP53" s="27"/>
      <c r="AQ53" s="25"/>
    </row>
    <row r="54" spans="2:43" ht="13.5">
      <c r="B54" s="24"/>
      <c r="C54" s="27"/>
      <c r="D54" s="54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5"/>
      <c r="AA54" s="27"/>
      <c r="AB54" s="27"/>
      <c r="AC54" s="54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5"/>
      <c r="AP54" s="27"/>
      <c r="AQ54" s="25"/>
    </row>
    <row r="55" spans="2:43" ht="13.5">
      <c r="B55" s="24"/>
      <c r="C55" s="27"/>
      <c r="D55" s="54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5"/>
      <c r="AA55" s="27"/>
      <c r="AB55" s="27"/>
      <c r="AC55" s="54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5"/>
      <c r="AP55" s="27"/>
      <c r="AQ55" s="25"/>
    </row>
    <row r="56" spans="2:43" ht="13.5">
      <c r="B56" s="24"/>
      <c r="C56" s="27"/>
      <c r="D56" s="54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5"/>
      <c r="AA56" s="27"/>
      <c r="AB56" s="27"/>
      <c r="AC56" s="54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5"/>
      <c r="AP56" s="27"/>
      <c r="AQ56" s="25"/>
    </row>
    <row r="57" spans="2:43" ht="13.5">
      <c r="B57" s="24"/>
      <c r="C57" s="27"/>
      <c r="D57" s="54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5"/>
      <c r="AA57" s="27"/>
      <c r="AB57" s="27"/>
      <c r="AC57" s="54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5"/>
      <c r="AP57" s="27"/>
      <c r="AQ57" s="25"/>
    </row>
    <row r="58" spans="2:43" s="1" customFormat="1">
      <c r="B58" s="36"/>
      <c r="C58" s="37"/>
      <c r="D58" s="56" t="s">
        <v>51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8" t="s">
        <v>52</v>
      </c>
      <c r="S58" s="57"/>
      <c r="T58" s="57"/>
      <c r="U58" s="57"/>
      <c r="V58" s="57"/>
      <c r="W58" s="57"/>
      <c r="X58" s="57"/>
      <c r="Y58" s="57"/>
      <c r="Z58" s="59"/>
      <c r="AA58" s="37"/>
      <c r="AB58" s="37"/>
      <c r="AC58" s="56" t="s">
        <v>51</v>
      </c>
      <c r="AD58" s="57"/>
      <c r="AE58" s="57"/>
      <c r="AF58" s="57"/>
      <c r="AG58" s="57"/>
      <c r="AH58" s="57"/>
      <c r="AI58" s="57"/>
      <c r="AJ58" s="57"/>
      <c r="AK58" s="57"/>
      <c r="AL58" s="57"/>
      <c r="AM58" s="58" t="s">
        <v>52</v>
      </c>
      <c r="AN58" s="57"/>
      <c r="AO58" s="59"/>
      <c r="AP58" s="37"/>
      <c r="AQ58" s="38"/>
    </row>
    <row r="59" spans="2:43" ht="13.5">
      <c r="B59" s="24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5"/>
    </row>
    <row r="60" spans="2:43" s="1" customFormat="1">
      <c r="B60" s="36"/>
      <c r="C60" s="37"/>
      <c r="D60" s="51" t="s">
        <v>53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3"/>
      <c r="AA60" s="37"/>
      <c r="AB60" s="37"/>
      <c r="AC60" s="51" t="s">
        <v>54</v>
      </c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3"/>
      <c r="AP60" s="37"/>
      <c r="AQ60" s="38"/>
    </row>
    <row r="61" spans="2:43" ht="13.5">
      <c r="B61" s="24"/>
      <c r="C61" s="27"/>
      <c r="D61" s="54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5"/>
      <c r="AA61" s="27"/>
      <c r="AB61" s="27"/>
      <c r="AC61" s="54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5"/>
      <c r="AP61" s="27"/>
      <c r="AQ61" s="25"/>
    </row>
    <row r="62" spans="2:43" ht="13.5">
      <c r="B62" s="24"/>
      <c r="C62" s="27"/>
      <c r="D62" s="54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5"/>
      <c r="AA62" s="27"/>
      <c r="AB62" s="27"/>
      <c r="AC62" s="54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5"/>
      <c r="AP62" s="27"/>
      <c r="AQ62" s="25"/>
    </row>
    <row r="63" spans="2:43" ht="13.5">
      <c r="B63" s="24"/>
      <c r="C63" s="27"/>
      <c r="D63" s="54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5"/>
      <c r="AA63" s="27"/>
      <c r="AB63" s="27"/>
      <c r="AC63" s="54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5"/>
      <c r="AP63" s="27"/>
      <c r="AQ63" s="25"/>
    </row>
    <row r="64" spans="2:43" ht="13.5">
      <c r="B64" s="24"/>
      <c r="C64" s="27"/>
      <c r="D64" s="54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5"/>
      <c r="AA64" s="27"/>
      <c r="AB64" s="27"/>
      <c r="AC64" s="54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5"/>
      <c r="AP64" s="27"/>
      <c r="AQ64" s="25"/>
    </row>
    <row r="65" spans="2:43" ht="13.5">
      <c r="B65" s="24"/>
      <c r="C65" s="27"/>
      <c r="D65" s="54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5"/>
      <c r="AA65" s="27"/>
      <c r="AB65" s="27"/>
      <c r="AC65" s="54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5"/>
      <c r="AP65" s="27"/>
      <c r="AQ65" s="25"/>
    </row>
    <row r="66" spans="2:43" ht="13.5">
      <c r="B66" s="24"/>
      <c r="C66" s="27"/>
      <c r="D66" s="54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5"/>
      <c r="AA66" s="27"/>
      <c r="AB66" s="27"/>
      <c r="AC66" s="54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5"/>
      <c r="AP66" s="27"/>
      <c r="AQ66" s="25"/>
    </row>
    <row r="67" spans="2:43" ht="13.5">
      <c r="B67" s="24"/>
      <c r="C67" s="27"/>
      <c r="D67" s="54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5"/>
      <c r="AA67" s="27"/>
      <c r="AB67" s="27"/>
      <c r="AC67" s="54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5"/>
      <c r="AP67" s="27"/>
      <c r="AQ67" s="25"/>
    </row>
    <row r="68" spans="2:43" ht="13.5">
      <c r="B68" s="24"/>
      <c r="C68" s="27"/>
      <c r="D68" s="54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5"/>
      <c r="AA68" s="27"/>
      <c r="AB68" s="27"/>
      <c r="AC68" s="54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5"/>
      <c r="AP68" s="27"/>
      <c r="AQ68" s="25"/>
    </row>
    <row r="69" spans="2:43" s="1" customFormat="1">
      <c r="B69" s="36"/>
      <c r="C69" s="37"/>
      <c r="D69" s="56" t="s">
        <v>51</v>
      </c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8" t="s">
        <v>52</v>
      </c>
      <c r="S69" s="57"/>
      <c r="T69" s="57"/>
      <c r="U69" s="57"/>
      <c r="V69" s="57"/>
      <c r="W69" s="57"/>
      <c r="X69" s="57"/>
      <c r="Y69" s="57"/>
      <c r="Z69" s="59"/>
      <c r="AA69" s="37"/>
      <c r="AB69" s="37"/>
      <c r="AC69" s="56" t="s">
        <v>51</v>
      </c>
      <c r="AD69" s="57"/>
      <c r="AE69" s="57"/>
      <c r="AF69" s="57"/>
      <c r="AG69" s="57"/>
      <c r="AH69" s="57"/>
      <c r="AI69" s="57"/>
      <c r="AJ69" s="57"/>
      <c r="AK69" s="57"/>
      <c r="AL69" s="57"/>
      <c r="AM69" s="58" t="s">
        <v>52</v>
      </c>
      <c r="AN69" s="57"/>
      <c r="AO69" s="59"/>
      <c r="AP69" s="37"/>
      <c r="AQ69" s="38"/>
    </row>
    <row r="70" spans="2:43" s="1" customFormat="1" ht="6.95" customHeight="1"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8"/>
    </row>
    <row r="71" spans="2:43" s="1" customFormat="1" ht="6.9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2"/>
    </row>
    <row r="75" spans="2:43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5"/>
    </row>
    <row r="76" spans="2:43" s="1" customFormat="1" ht="36.950000000000003" customHeight="1">
      <c r="B76" s="36"/>
      <c r="C76" s="191" t="s">
        <v>55</v>
      </c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192"/>
      <c r="S76" s="192"/>
      <c r="T76" s="192"/>
      <c r="U76" s="192"/>
      <c r="V76" s="192"/>
      <c r="W76" s="192"/>
      <c r="X76" s="192"/>
      <c r="Y76" s="192"/>
      <c r="Z76" s="192"/>
      <c r="AA76" s="192"/>
      <c r="AB76" s="192"/>
      <c r="AC76" s="192"/>
      <c r="AD76" s="192"/>
      <c r="AE76" s="192"/>
      <c r="AF76" s="192"/>
      <c r="AG76" s="192"/>
      <c r="AH76" s="192"/>
      <c r="AI76" s="192"/>
      <c r="AJ76" s="192"/>
      <c r="AK76" s="192"/>
      <c r="AL76" s="192"/>
      <c r="AM76" s="192"/>
      <c r="AN76" s="192"/>
      <c r="AO76" s="192"/>
      <c r="AP76" s="192"/>
      <c r="AQ76" s="38"/>
    </row>
    <row r="77" spans="2:43" s="3" customFormat="1" ht="14.45" customHeight="1">
      <c r="B77" s="66"/>
      <c r="C77" s="31" t="s">
        <v>16</v>
      </c>
      <c r="D77" s="67"/>
      <c r="E77" s="67"/>
      <c r="F77" s="67"/>
      <c r="G77" s="67"/>
      <c r="H77" s="67"/>
      <c r="I77" s="67"/>
      <c r="J77" s="67"/>
      <c r="K77" s="67"/>
      <c r="L77" s="67" t="str">
        <f>K5</f>
        <v>ST3184</v>
      </c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8"/>
    </row>
    <row r="78" spans="2:43" s="4" customFormat="1" ht="36.950000000000003" customHeight="1">
      <c r="B78" s="69"/>
      <c r="C78" s="70" t="s">
        <v>19</v>
      </c>
      <c r="D78" s="71"/>
      <c r="E78" s="71"/>
      <c r="F78" s="71"/>
      <c r="G78" s="71"/>
      <c r="H78" s="71"/>
      <c r="I78" s="71"/>
      <c r="J78" s="71"/>
      <c r="K78" s="71"/>
      <c r="L78" s="211" t="str">
        <f>K6</f>
        <v>DVT Novodomský potok, IDVT 10239422 ř. km 0,124 - 0,610  Kaplice - oprava opevnění</v>
      </c>
      <c r="M78" s="212"/>
      <c r="N78" s="212"/>
      <c r="O78" s="212"/>
      <c r="P78" s="212"/>
      <c r="Q78" s="212"/>
      <c r="R78" s="212"/>
      <c r="S78" s="212"/>
      <c r="T78" s="212"/>
      <c r="U78" s="212"/>
      <c r="V78" s="212"/>
      <c r="W78" s="212"/>
      <c r="X78" s="212"/>
      <c r="Y78" s="212"/>
      <c r="Z78" s="212"/>
      <c r="AA78" s="212"/>
      <c r="AB78" s="212"/>
      <c r="AC78" s="212"/>
      <c r="AD78" s="212"/>
      <c r="AE78" s="212"/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71"/>
      <c r="AQ78" s="72"/>
    </row>
    <row r="79" spans="2:43" s="1" customFormat="1" ht="6.95" customHeight="1"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8"/>
    </row>
    <row r="80" spans="2:43" s="1" customFormat="1">
      <c r="B80" s="36"/>
      <c r="C80" s="31" t="s">
        <v>23</v>
      </c>
      <c r="D80" s="37"/>
      <c r="E80" s="37"/>
      <c r="F80" s="37"/>
      <c r="G80" s="37"/>
      <c r="H80" s="37"/>
      <c r="I80" s="37"/>
      <c r="J80" s="37"/>
      <c r="K80" s="37"/>
      <c r="L80" s="73" t="str">
        <f>IF(K8="","",K8)</f>
        <v xml:space="preserve"> </v>
      </c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1" t="s">
        <v>25</v>
      </c>
      <c r="AJ80" s="37"/>
      <c r="AK80" s="37"/>
      <c r="AL80" s="37"/>
      <c r="AM80" s="74" t="str">
        <f>IF(AN8= "","",AN8)</f>
        <v>11. 5. 2018</v>
      </c>
      <c r="AN80" s="37"/>
      <c r="AO80" s="37"/>
      <c r="AP80" s="37"/>
      <c r="AQ80" s="38"/>
    </row>
    <row r="81" spans="1:89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8"/>
    </row>
    <row r="82" spans="1:89" s="1" customFormat="1">
      <c r="B82" s="36"/>
      <c r="C82" s="31" t="s">
        <v>27</v>
      </c>
      <c r="D82" s="37"/>
      <c r="E82" s="37"/>
      <c r="F82" s="37"/>
      <c r="G82" s="37"/>
      <c r="H82" s="37"/>
      <c r="I82" s="37"/>
      <c r="J82" s="37"/>
      <c r="K82" s="37"/>
      <c r="L82" s="67" t="str">
        <f>IF(E11= "","",E11)</f>
        <v xml:space="preserve"> </v>
      </c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1" t="s">
        <v>32</v>
      </c>
      <c r="AJ82" s="37"/>
      <c r="AK82" s="37"/>
      <c r="AL82" s="37"/>
      <c r="AM82" s="213" t="str">
        <f>IF(E17="","",E17)</f>
        <v xml:space="preserve"> </v>
      </c>
      <c r="AN82" s="213"/>
      <c r="AO82" s="213"/>
      <c r="AP82" s="213"/>
      <c r="AQ82" s="38"/>
      <c r="AS82" s="214" t="s">
        <v>56</v>
      </c>
      <c r="AT82" s="215"/>
      <c r="AU82" s="52"/>
      <c r="AV82" s="52"/>
      <c r="AW82" s="52"/>
      <c r="AX82" s="52"/>
      <c r="AY82" s="52"/>
      <c r="AZ82" s="52"/>
      <c r="BA82" s="52"/>
      <c r="BB82" s="52"/>
      <c r="BC82" s="52"/>
      <c r="BD82" s="53"/>
    </row>
    <row r="83" spans="1:89" s="1" customFormat="1">
      <c r="B83" s="36"/>
      <c r="C83" s="31" t="s">
        <v>30</v>
      </c>
      <c r="D83" s="37"/>
      <c r="E83" s="37"/>
      <c r="F83" s="37"/>
      <c r="G83" s="37"/>
      <c r="H83" s="37"/>
      <c r="I83" s="37"/>
      <c r="J83" s="37"/>
      <c r="K83" s="37"/>
      <c r="L83" s="67" t="str">
        <f>IF(E14= "Vyplň údaj","",E14)</f>
        <v/>
      </c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1" t="s">
        <v>34</v>
      </c>
      <c r="AJ83" s="37"/>
      <c r="AK83" s="37"/>
      <c r="AL83" s="37"/>
      <c r="AM83" s="213" t="str">
        <f>IF(E20="","",E20)</f>
        <v/>
      </c>
      <c r="AN83" s="213"/>
      <c r="AO83" s="213"/>
      <c r="AP83" s="213"/>
      <c r="AQ83" s="38"/>
      <c r="AS83" s="216"/>
      <c r="AT83" s="217"/>
      <c r="AU83" s="37"/>
      <c r="AV83" s="37"/>
      <c r="AW83" s="37"/>
      <c r="AX83" s="37"/>
      <c r="AY83" s="37"/>
      <c r="AZ83" s="37"/>
      <c r="BA83" s="37"/>
      <c r="BB83" s="37"/>
      <c r="BC83" s="37"/>
      <c r="BD83" s="75"/>
    </row>
    <row r="84" spans="1:89" s="1" customFormat="1" ht="10.9" customHeight="1"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8"/>
      <c r="AS84" s="216"/>
      <c r="AT84" s="217"/>
      <c r="AU84" s="37"/>
      <c r="AV84" s="37"/>
      <c r="AW84" s="37"/>
      <c r="AX84" s="37"/>
      <c r="AY84" s="37"/>
      <c r="AZ84" s="37"/>
      <c r="BA84" s="37"/>
      <c r="BB84" s="37"/>
      <c r="BC84" s="37"/>
      <c r="BD84" s="75"/>
    </row>
    <row r="85" spans="1:89" s="1" customFormat="1" ht="29.25" customHeight="1">
      <c r="B85" s="36"/>
      <c r="C85" s="218" t="s">
        <v>57</v>
      </c>
      <c r="D85" s="219"/>
      <c r="E85" s="219"/>
      <c r="F85" s="219"/>
      <c r="G85" s="219"/>
      <c r="H85" s="76"/>
      <c r="I85" s="220" t="s">
        <v>58</v>
      </c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  <c r="Z85" s="219"/>
      <c r="AA85" s="219"/>
      <c r="AB85" s="219"/>
      <c r="AC85" s="219"/>
      <c r="AD85" s="219"/>
      <c r="AE85" s="219"/>
      <c r="AF85" s="219"/>
      <c r="AG85" s="220" t="s">
        <v>59</v>
      </c>
      <c r="AH85" s="219"/>
      <c r="AI85" s="219"/>
      <c r="AJ85" s="219"/>
      <c r="AK85" s="219"/>
      <c r="AL85" s="219"/>
      <c r="AM85" s="219"/>
      <c r="AN85" s="220" t="s">
        <v>60</v>
      </c>
      <c r="AO85" s="219"/>
      <c r="AP85" s="221"/>
      <c r="AQ85" s="38"/>
      <c r="AS85" s="77" t="s">
        <v>61</v>
      </c>
      <c r="AT85" s="78" t="s">
        <v>62</v>
      </c>
      <c r="AU85" s="78" t="s">
        <v>63</v>
      </c>
      <c r="AV85" s="78" t="s">
        <v>64</v>
      </c>
      <c r="AW85" s="78" t="s">
        <v>65</v>
      </c>
      <c r="AX85" s="78" t="s">
        <v>66</v>
      </c>
      <c r="AY85" s="78" t="s">
        <v>67</v>
      </c>
      <c r="AZ85" s="78" t="s">
        <v>68</v>
      </c>
      <c r="BA85" s="78" t="s">
        <v>69</v>
      </c>
      <c r="BB85" s="78" t="s">
        <v>70</v>
      </c>
      <c r="BC85" s="78" t="s">
        <v>71</v>
      </c>
      <c r="BD85" s="79" t="s">
        <v>72</v>
      </c>
    </row>
    <row r="86" spans="1:89" s="1" customFormat="1" ht="10.9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8"/>
      <c r="AS86" s="80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3"/>
    </row>
    <row r="87" spans="1:89" s="4" customFormat="1" ht="32.450000000000003" customHeight="1">
      <c r="B87" s="69"/>
      <c r="C87" s="81" t="s">
        <v>73</v>
      </c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229">
        <f>ROUND(SUM(AG88:AG90),2)</f>
        <v>0</v>
      </c>
      <c r="AH87" s="229"/>
      <c r="AI87" s="229"/>
      <c r="AJ87" s="229"/>
      <c r="AK87" s="229"/>
      <c r="AL87" s="229"/>
      <c r="AM87" s="229"/>
      <c r="AN87" s="230">
        <f>SUM(AG87,AT87)</f>
        <v>0</v>
      </c>
      <c r="AO87" s="230"/>
      <c r="AP87" s="230"/>
      <c r="AQ87" s="72"/>
      <c r="AS87" s="83">
        <f>ROUND(SUM(AS88:AS90),2)</f>
        <v>0</v>
      </c>
      <c r="AT87" s="84">
        <f>ROUND(SUM(AV87:AW87),2)</f>
        <v>0</v>
      </c>
      <c r="AU87" s="85">
        <f>ROUND(SUM(AU88:AU90),5)</f>
        <v>0</v>
      </c>
      <c r="AV87" s="84">
        <f>ROUND(AZ87*L31,2)</f>
        <v>0</v>
      </c>
      <c r="AW87" s="84">
        <f>ROUND(BA87*L32,2)</f>
        <v>0</v>
      </c>
      <c r="AX87" s="84">
        <f>ROUND(BB87*L31,2)</f>
        <v>0</v>
      </c>
      <c r="AY87" s="84">
        <f>ROUND(BC87*L32,2)</f>
        <v>0</v>
      </c>
      <c r="AZ87" s="84">
        <f>ROUND(SUM(AZ88:AZ90),2)</f>
        <v>0</v>
      </c>
      <c r="BA87" s="84">
        <f>ROUND(SUM(BA88:BA90),2)</f>
        <v>0</v>
      </c>
      <c r="BB87" s="84">
        <f>ROUND(SUM(BB88:BB90),2)</f>
        <v>0</v>
      </c>
      <c r="BC87" s="84">
        <f>ROUND(SUM(BC88:BC90),2)</f>
        <v>0</v>
      </c>
      <c r="BD87" s="86">
        <f>ROUND(SUM(BD88:BD90),2)</f>
        <v>0</v>
      </c>
      <c r="BS87" s="87" t="s">
        <v>74</v>
      </c>
      <c r="BT87" s="87" t="s">
        <v>75</v>
      </c>
      <c r="BV87" s="87" t="s">
        <v>76</v>
      </c>
      <c r="BW87" s="87" t="s">
        <v>77</v>
      </c>
      <c r="BX87" s="87" t="s">
        <v>78</v>
      </c>
    </row>
    <row r="88" spans="1:89" s="5" customFormat="1" ht="47.25" customHeight="1">
      <c r="A88" s="88" t="s">
        <v>79</v>
      </c>
      <c r="B88" s="89"/>
      <c r="C88" s="90"/>
      <c r="D88" s="224" t="s">
        <v>17</v>
      </c>
      <c r="E88" s="224"/>
      <c r="F88" s="224"/>
      <c r="G88" s="224"/>
      <c r="H88" s="224"/>
      <c r="I88" s="91"/>
      <c r="J88" s="224" t="s">
        <v>20</v>
      </c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24"/>
      <c r="Y88" s="224"/>
      <c r="Z88" s="224"/>
      <c r="AA88" s="224"/>
      <c r="AB88" s="224"/>
      <c r="AC88" s="224"/>
      <c r="AD88" s="224"/>
      <c r="AE88" s="224"/>
      <c r="AF88" s="224"/>
      <c r="AG88" s="222">
        <f>'ST3184 - DVT Novodomský p...'!M29</f>
        <v>0</v>
      </c>
      <c r="AH88" s="223"/>
      <c r="AI88" s="223"/>
      <c r="AJ88" s="223"/>
      <c r="AK88" s="223"/>
      <c r="AL88" s="223"/>
      <c r="AM88" s="223"/>
      <c r="AN88" s="222">
        <f>SUM(AG88,AT88)</f>
        <v>0</v>
      </c>
      <c r="AO88" s="223"/>
      <c r="AP88" s="223"/>
      <c r="AQ88" s="92"/>
      <c r="AS88" s="93">
        <f>'ST3184 - DVT Novodomský p...'!M27</f>
        <v>0</v>
      </c>
      <c r="AT88" s="94">
        <f>ROUND(SUM(AV88:AW88),2)</f>
        <v>0</v>
      </c>
      <c r="AU88" s="95">
        <f>'ST3184 - DVT Novodomský p...'!W122</f>
        <v>0</v>
      </c>
      <c r="AV88" s="94">
        <f>'ST3184 - DVT Novodomský p...'!M31</f>
        <v>0</v>
      </c>
      <c r="AW88" s="94">
        <f>'ST3184 - DVT Novodomský p...'!M32</f>
        <v>0</v>
      </c>
      <c r="AX88" s="94">
        <f>'ST3184 - DVT Novodomský p...'!M33</f>
        <v>0</v>
      </c>
      <c r="AY88" s="94">
        <f>'ST3184 - DVT Novodomský p...'!M34</f>
        <v>0</v>
      </c>
      <c r="AZ88" s="94">
        <f>'ST3184 - DVT Novodomský p...'!H31</f>
        <v>0</v>
      </c>
      <c r="BA88" s="94">
        <f>'ST3184 - DVT Novodomský p...'!H32</f>
        <v>0</v>
      </c>
      <c r="BB88" s="94">
        <f>'ST3184 - DVT Novodomský p...'!H33</f>
        <v>0</v>
      </c>
      <c r="BC88" s="94">
        <f>'ST3184 - DVT Novodomský p...'!H34</f>
        <v>0</v>
      </c>
      <c r="BD88" s="96">
        <f>'ST3184 - DVT Novodomský p...'!H35</f>
        <v>0</v>
      </c>
      <c r="BT88" s="97" t="s">
        <v>80</v>
      </c>
      <c r="BU88" s="97" t="s">
        <v>81</v>
      </c>
      <c r="BV88" s="97" t="s">
        <v>76</v>
      </c>
      <c r="BW88" s="97" t="s">
        <v>77</v>
      </c>
      <c r="BX88" s="97" t="s">
        <v>78</v>
      </c>
    </row>
    <row r="89" spans="1:89" s="5" customFormat="1" ht="16.5" customHeight="1">
      <c r="A89" s="88" t="s">
        <v>79</v>
      </c>
      <c r="B89" s="89"/>
      <c r="C89" s="90"/>
      <c r="D89" s="224" t="s">
        <v>82</v>
      </c>
      <c r="E89" s="224"/>
      <c r="F89" s="224"/>
      <c r="G89" s="224"/>
      <c r="H89" s="224"/>
      <c r="I89" s="91"/>
      <c r="J89" s="224" t="s">
        <v>83</v>
      </c>
      <c r="K89" s="224"/>
      <c r="L89" s="224"/>
      <c r="M89" s="224"/>
      <c r="N89" s="224"/>
      <c r="O89" s="224"/>
      <c r="P89" s="224"/>
      <c r="Q89" s="224"/>
      <c r="R89" s="224"/>
      <c r="S89" s="224"/>
      <c r="T89" s="224"/>
      <c r="U89" s="224"/>
      <c r="V89" s="224"/>
      <c r="W89" s="224"/>
      <c r="X89" s="224"/>
      <c r="Y89" s="224"/>
      <c r="Z89" s="224"/>
      <c r="AA89" s="224"/>
      <c r="AB89" s="224"/>
      <c r="AC89" s="224"/>
      <c r="AD89" s="224"/>
      <c r="AE89" s="224"/>
      <c r="AF89" s="224"/>
      <c r="AG89" s="222">
        <f>'3184a - Vedlejší náklady'!M30</f>
        <v>0</v>
      </c>
      <c r="AH89" s="223"/>
      <c r="AI89" s="223"/>
      <c r="AJ89" s="223"/>
      <c r="AK89" s="223"/>
      <c r="AL89" s="223"/>
      <c r="AM89" s="223"/>
      <c r="AN89" s="222">
        <f>SUM(AG89,AT89)</f>
        <v>0</v>
      </c>
      <c r="AO89" s="223"/>
      <c r="AP89" s="223"/>
      <c r="AQ89" s="92"/>
      <c r="AS89" s="93">
        <f>'3184a - Vedlejší náklady'!M28</f>
        <v>0</v>
      </c>
      <c r="AT89" s="94">
        <f>ROUND(SUM(AV89:AW89),2)</f>
        <v>0</v>
      </c>
      <c r="AU89" s="95">
        <f>'3184a - Vedlejší náklady'!W116</f>
        <v>0</v>
      </c>
      <c r="AV89" s="94">
        <f>'3184a - Vedlejší náklady'!M32</f>
        <v>0</v>
      </c>
      <c r="AW89" s="94">
        <f>'3184a - Vedlejší náklady'!M33</f>
        <v>0</v>
      </c>
      <c r="AX89" s="94">
        <f>'3184a - Vedlejší náklady'!M34</f>
        <v>0</v>
      </c>
      <c r="AY89" s="94">
        <f>'3184a - Vedlejší náklady'!M35</f>
        <v>0</v>
      </c>
      <c r="AZ89" s="94">
        <f>'3184a - Vedlejší náklady'!H32</f>
        <v>0</v>
      </c>
      <c r="BA89" s="94">
        <f>'3184a - Vedlejší náklady'!H33</f>
        <v>0</v>
      </c>
      <c r="BB89" s="94">
        <f>'3184a - Vedlejší náklady'!H34</f>
        <v>0</v>
      </c>
      <c r="BC89" s="94">
        <f>'3184a - Vedlejší náklady'!H35</f>
        <v>0</v>
      </c>
      <c r="BD89" s="96">
        <f>'3184a - Vedlejší náklady'!H36</f>
        <v>0</v>
      </c>
      <c r="BT89" s="97" t="s">
        <v>80</v>
      </c>
      <c r="BV89" s="97" t="s">
        <v>76</v>
      </c>
      <c r="BW89" s="97" t="s">
        <v>84</v>
      </c>
      <c r="BX89" s="97" t="s">
        <v>77</v>
      </c>
    </row>
    <row r="90" spans="1:89" s="5" customFormat="1" ht="16.5" customHeight="1">
      <c r="A90" s="88" t="s">
        <v>79</v>
      </c>
      <c r="B90" s="89"/>
      <c r="C90" s="90"/>
      <c r="D90" s="224" t="s">
        <v>85</v>
      </c>
      <c r="E90" s="224"/>
      <c r="F90" s="224"/>
      <c r="G90" s="224"/>
      <c r="H90" s="224"/>
      <c r="I90" s="91"/>
      <c r="J90" s="224" t="s">
        <v>86</v>
      </c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  <c r="X90" s="224"/>
      <c r="Y90" s="224"/>
      <c r="Z90" s="224"/>
      <c r="AA90" s="224"/>
      <c r="AB90" s="224"/>
      <c r="AC90" s="224"/>
      <c r="AD90" s="224"/>
      <c r="AE90" s="224"/>
      <c r="AF90" s="224"/>
      <c r="AG90" s="222">
        <f>'3184b - Ostatní náklady'!M30</f>
        <v>0</v>
      </c>
      <c r="AH90" s="223"/>
      <c r="AI90" s="223"/>
      <c r="AJ90" s="223"/>
      <c r="AK90" s="223"/>
      <c r="AL90" s="223"/>
      <c r="AM90" s="223"/>
      <c r="AN90" s="222">
        <f>SUM(AG90,AT90)</f>
        <v>0</v>
      </c>
      <c r="AO90" s="223"/>
      <c r="AP90" s="223"/>
      <c r="AQ90" s="92"/>
      <c r="AS90" s="98">
        <f>'3184b - Ostatní náklady'!M28</f>
        <v>0</v>
      </c>
      <c r="AT90" s="99">
        <f>ROUND(SUM(AV90:AW90),2)</f>
        <v>0</v>
      </c>
      <c r="AU90" s="100">
        <f>'3184b - Ostatní náklady'!W117</f>
        <v>0</v>
      </c>
      <c r="AV90" s="99">
        <f>'3184b - Ostatní náklady'!M32</f>
        <v>0</v>
      </c>
      <c r="AW90" s="99">
        <f>'3184b - Ostatní náklady'!M33</f>
        <v>0</v>
      </c>
      <c r="AX90" s="99">
        <f>'3184b - Ostatní náklady'!M34</f>
        <v>0</v>
      </c>
      <c r="AY90" s="99">
        <f>'3184b - Ostatní náklady'!M35</f>
        <v>0</v>
      </c>
      <c r="AZ90" s="99">
        <f>'3184b - Ostatní náklady'!H32</f>
        <v>0</v>
      </c>
      <c r="BA90" s="99">
        <f>'3184b - Ostatní náklady'!H33</f>
        <v>0</v>
      </c>
      <c r="BB90" s="99">
        <f>'3184b - Ostatní náklady'!H34</f>
        <v>0</v>
      </c>
      <c r="BC90" s="99">
        <f>'3184b - Ostatní náklady'!H35</f>
        <v>0</v>
      </c>
      <c r="BD90" s="101">
        <f>'3184b - Ostatní náklady'!H36</f>
        <v>0</v>
      </c>
      <c r="BT90" s="97" t="s">
        <v>80</v>
      </c>
      <c r="BV90" s="97" t="s">
        <v>76</v>
      </c>
      <c r="BW90" s="97" t="s">
        <v>87</v>
      </c>
      <c r="BX90" s="97" t="s">
        <v>77</v>
      </c>
    </row>
    <row r="91" spans="1:89" ht="13.5">
      <c r="B91" s="24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5"/>
    </row>
    <row r="92" spans="1:89" s="1" customFormat="1" ht="30" customHeight="1">
      <c r="B92" s="36"/>
      <c r="C92" s="81" t="s">
        <v>88</v>
      </c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230">
        <f>ROUND(SUM(AG93:AG96),2)</f>
        <v>0</v>
      </c>
      <c r="AH92" s="230"/>
      <c r="AI92" s="230"/>
      <c r="AJ92" s="230"/>
      <c r="AK92" s="230"/>
      <c r="AL92" s="230"/>
      <c r="AM92" s="230"/>
      <c r="AN92" s="230">
        <f>ROUND(SUM(AN93:AN96),2)</f>
        <v>0</v>
      </c>
      <c r="AO92" s="230"/>
      <c r="AP92" s="230"/>
      <c r="AQ92" s="38"/>
      <c r="AS92" s="77" t="s">
        <v>89</v>
      </c>
      <c r="AT92" s="78" t="s">
        <v>90</v>
      </c>
      <c r="AU92" s="78" t="s">
        <v>39</v>
      </c>
      <c r="AV92" s="79" t="s">
        <v>62</v>
      </c>
    </row>
    <row r="93" spans="1:89" s="1" customFormat="1" ht="19.899999999999999" customHeight="1">
      <c r="B93" s="36"/>
      <c r="C93" s="37"/>
      <c r="D93" s="102" t="s">
        <v>86</v>
      </c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225">
        <f>ROUND(AG87*AS93,2)</f>
        <v>0</v>
      </c>
      <c r="AH93" s="226"/>
      <c r="AI93" s="226"/>
      <c r="AJ93" s="226"/>
      <c r="AK93" s="226"/>
      <c r="AL93" s="226"/>
      <c r="AM93" s="226"/>
      <c r="AN93" s="226">
        <f>ROUND(AG93+AV93,2)</f>
        <v>0</v>
      </c>
      <c r="AO93" s="226"/>
      <c r="AP93" s="226"/>
      <c r="AQ93" s="38"/>
      <c r="AS93" s="103">
        <v>0</v>
      </c>
      <c r="AT93" s="104" t="s">
        <v>91</v>
      </c>
      <c r="AU93" s="104" t="s">
        <v>40</v>
      </c>
      <c r="AV93" s="105">
        <f>ROUND(IF(AU93="základní",AG93*L31,IF(AU93="snížená",AG93*L32,0)),2)</f>
        <v>0</v>
      </c>
      <c r="BV93" s="20" t="s">
        <v>92</v>
      </c>
      <c r="BY93" s="106">
        <f>IF(AU93="základní",AV93,0)</f>
        <v>0</v>
      </c>
      <c r="BZ93" s="106">
        <f>IF(AU93="snížená",AV93,0)</f>
        <v>0</v>
      </c>
      <c r="CA93" s="106">
        <v>0</v>
      </c>
      <c r="CB93" s="106">
        <v>0</v>
      </c>
      <c r="CC93" s="106">
        <v>0</v>
      </c>
      <c r="CD93" s="106">
        <f>IF(AU93="základní",AG93,0)</f>
        <v>0</v>
      </c>
      <c r="CE93" s="106">
        <f>IF(AU93="snížená",AG93,0)</f>
        <v>0</v>
      </c>
      <c r="CF93" s="106">
        <f>IF(AU93="zákl. přenesená",AG93,0)</f>
        <v>0</v>
      </c>
      <c r="CG93" s="106">
        <f>IF(AU93="sníž. přenesená",AG93,0)</f>
        <v>0</v>
      </c>
      <c r="CH93" s="106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>x</v>
      </c>
    </row>
    <row r="94" spans="1:89" s="1" customFormat="1" ht="19.899999999999999" customHeight="1">
      <c r="B94" s="36"/>
      <c r="C94" s="37"/>
      <c r="D94" s="227" t="s">
        <v>93</v>
      </c>
      <c r="E94" s="228"/>
      <c r="F94" s="228"/>
      <c r="G94" s="228"/>
      <c r="H94" s="228"/>
      <c r="I94" s="228"/>
      <c r="J94" s="228"/>
      <c r="K94" s="228"/>
      <c r="L94" s="228"/>
      <c r="M94" s="228"/>
      <c r="N94" s="228"/>
      <c r="O94" s="228"/>
      <c r="P94" s="228"/>
      <c r="Q94" s="228"/>
      <c r="R94" s="228"/>
      <c r="S94" s="228"/>
      <c r="T94" s="228"/>
      <c r="U94" s="228"/>
      <c r="V94" s="228"/>
      <c r="W94" s="228"/>
      <c r="X94" s="228"/>
      <c r="Y94" s="228"/>
      <c r="Z94" s="228"/>
      <c r="AA94" s="228"/>
      <c r="AB94" s="228"/>
      <c r="AC94" s="37"/>
      <c r="AD94" s="37"/>
      <c r="AE94" s="37"/>
      <c r="AF94" s="37"/>
      <c r="AG94" s="225">
        <f>AG87*AS94</f>
        <v>0</v>
      </c>
      <c r="AH94" s="226"/>
      <c r="AI94" s="226"/>
      <c r="AJ94" s="226"/>
      <c r="AK94" s="226"/>
      <c r="AL94" s="226"/>
      <c r="AM94" s="226"/>
      <c r="AN94" s="226">
        <f>AG94+AV94</f>
        <v>0</v>
      </c>
      <c r="AO94" s="226"/>
      <c r="AP94" s="226"/>
      <c r="AQ94" s="38"/>
      <c r="AS94" s="107">
        <v>0</v>
      </c>
      <c r="AT94" s="108" t="s">
        <v>91</v>
      </c>
      <c r="AU94" s="108" t="s">
        <v>40</v>
      </c>
      <c r="AV94" s="109">
        <f>ROUND(IF(AU94="nulová",0,IF(OR(AU94="základní",AU94="zákl. přenesená"),AG94*L31,AG94*L32)),2)</f>
        <v>0</v>
      </c>
      <c r="BV94" s="20" t="s">
        <v>94</v>
      </c>
      <c r="BY94" s="106">
        <f>IF(AU94="základní",AV94,0)</f>
        <v>0</v>
      </c>
      <c r="BZ94" s="106">
        <f>IF(AU94="snížená",AV94,0)</f>
        <v>0</v>
      </c>
      <c r="CA94" s="106">
        <f>IF(AU94="zákl. přenesená",AV94,0)</f>
        <v>0</v>
      </c>
      <c r="CB94" s="106">
        <f>IF(AU94="sníž. přenesená",AV94,0)</f>
        <v>0</v>
      </c>
      <c r="CC94" s="106">
        <f>IF(AU94="nulová",AV94,0)</f>
        <v>0</v>
      </c>
      <c r="CD94" s="106">
        <f>IF(AU94="základní",AG94,0)</f>
        <v>0</v>
      </c>
      <c r="CE94" s="106">
        <f>IF(AU94="snížená",AG94,0)</f>
        <v>0</v>
      </c>
      <c r="CF94" s="106">
        <f>IF(AU94="zákl. přenesená",AG94,0)</f>
        <v>0</v>
      </c>
      <c r="CG94" s="106">
        <f>IF(AU94="sníž. přenesená",AG94,0)</f>
        <v>0</v>
      </c>
      <c r="CH94" s="106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pans="1:89" s="1" customFormat="1" ht="19.899999999999999" customHeight="1">
      <c r="B95" s="36"/>
      <c r="C95" s="37"/>
      <c r="D95" s="227" t="s">
        <v>93</v>
      </c>
      <c r="E95" s="228"/>
      <c r="F95" s="228"/>
      <c r="G95" s="228"/>
      <c r="H95" s="228"/>
      <c r="I95" s="228"/>
      <c r="J95" s="228"/>
      <c r="K95" s="228"/>
      <c r="L95" s="228"/>
      <c r="M95" s="228"/>
      <c r="N95" s="228"/>
      <c r="O95" s="228"/>
      <c r="P95" s="228"/>
      <c r="Q95" s="228"/>
      <c r="R95" s="228"/>
      <c r="S95" s="228"/>
      <c r="T95" s="228"/>
      <c r="U95" s="228"/>
      <c r="V95" s="228"/>
      <c r="W95" s="228"/>
      <c r="X95" s="228"/>
      <c r="Y95" s="228"/>
      <c r="Z95" s="228"/>
      <c r="AA95" s="228"/>
      <c r="AB95" s="228"/>
      <c r="AC95" s="37"/>
      <c r="AD95" s="37"/>
      <c r="AE95" s="37"/>
      <c r="AF95" s="37"/>
      <c r="AG95" s="225">
        <f>AG87*AS95</f>
        <v>0</v>
      </c>
      <c r="AH95" s="226"/>
      <c r="AI95" s="226"/>
      <c r="AJ95" s="226"/>
      <c r="AK95" s="226"/>
      <c r="AL95" s="226"/>
      <c r="AM95" s="226"/>
      <c r="AN95" s="226">
        <f>AG95+AV95</f>
        <v>0</v>
      </c>
      <c r="AO95" s="226"/>
      <c r="AP95" s="226"/>
      <c r="AQ95" s="38"/>
      <c r="AS95" s="107">
        <v>0</v>
      </c>
      <c r="AT95" s="108" t="s">
        <v>91</v>
      </c>
      <c r="AU95" s="108" t="s">
        <v>40</v>
      </c>
      <c r="AV95" s="109">
        <f>ROUND(IF(AU95="nulová",0,IF(OR(AU95="základní",AU95="zákl. přenesená"),AG95*L31,AG95*L32)),2)</f>
        <v>0</v>
      </c>
      <c r="BV95" s="20" t="s">
        <v>94</v>
      </c>
      <c r="BY95" s="106">
        <f>IF(AU95="základní",AV95,0)</f>
        <v>0</v>
      </c>
      <c r="BZ95" s="106">
        <f>IF(AU95="snížená",AV95,0)</f>
        <v>0</v>
      </c>
      <c r="CA95" s="106">
        <f>IF(AU95="zákl. přenesená",AV95,0)</f>
        <v>0</v>
      </c>
      <c r="CB95" s="106">
        <f>IF(AU95="sníž. přenesená",AV95,0)</f>
        <v>0</v>
      </c>
      <c r="CC95" s="106">
        <f>IF(AU95="nulová",AV95,0)</f>
        <v>0</v>
      </c>
      <c r="CD95" s="106">
        <f>IF(AU95="základní",AG95,0)</f>
        <v>0</v>
      </c>
      <c r="CE95" s="106">
        <f>IF(AU95="snížená",AG95,0)</f>
        <v>0</v>
      </c>
      <c r="CF95" s="106">
        <f>IF(AU95="zákl. přenesená",AG95,0)</f>
        <v>0</v>
      </c>
      <c r="CG95" s="106">
        <f>IF(AU95="sníž. přenesená",AG95,0)</f>
        <v>0</v>
      </c>
      <c r="CH95" s="106">
        <f>IF(AU95="nulová",AG95,0)</f>
        <v>0</v>
      </c>
      <c r="CI95" s="20">
        <f>IF(AU95="základní",1,IF(AU95="snížená",2,IF(AU95="zákl. přenesená",4,IF(AU95="sníž. přenesená",5,3))))</f>
        <v>1</v>
      </c>
      <c r="CJ95" s="20">
        <f>IF(AT95="stavební čast",1,IF(8895="investiční čast",2,3))</f>
        <v>1</v>
      </c>
      <c r="CK95" s="20" t="str">
        <f>IF(D95="Vyplň vlastní","","x")</f>
        <v/>
      </c>
    </row>
    <row r="96" spans="1:89" s="1" customFormat="1" ht="19.899999999999999" customHeight="1">
      <c r="B96" s="36"/>
      <c r="C96" s="37"/>
      <c r="D96" s="227" t="s">
        <v>93</v>
      </c>
      <c r="E96" s="228"/>
      <c r="F96" s="228"/>
      <c r="G96" s="228"/>
      <c r="H96" s="228"/>
      <c r="I96" s="228"/>
      <c r="J96" s="228"/>
      <c r="K96" s="228"/>
      <c r="L96" s="228"/>
      <c r="M96" s="228"/>
      <c r="N96" s="228"/>
      <c r="O96" s="228"/>
      <c r="P96" s="228"/>
      <c r="Q96" s="228"/>
      <c r="R96" s="228"/>
      <c r="S96" s="228"/>
      <c r="T96" s="228"/>
      <c r="U96" s="228"/>
      <c r="V96" s="228"/>
      <c r="W96" s="228"/>
      <c r="X96" s="228"/>
      <c r="Y96" s="228"/>
      <c r="Z96" s="228"/>
      <c r="AA96" s="228"/>
      <c r="AB96" s="228"/>
      <c r="AC96" s="37"/>
      <c r="AD96" s="37"/>
      <c r="AE96" s="37"/>
      <c r="AF96" s="37"/>
      <c r="AG96" s="225">
        <f>AG87*AS96</f>
        <v>0</v>
      </c>
      <c r="AH96" s="226"/>
      <c r="AI96" s="226"/>
      <c r="AJ96" s="226"/>
      <c r="AK96" s="226"/>
      <c r="AL96" s="226"/>
      <c r="AM96" s="226"/>
      <c r="AN96" s="226">
        <f>AG96+AV96</f>
        <v>0</v>
      </c>
      <c r="AO96" s="226"/>
      <c r="AP96" s="226"/>
      <c r="AQ96" s="38"/>
      <c r="AS96" s="110">
        <v>0</v>
      </c>
      <c r="AT96" s="111" t="s">
        <v>91</v>
      </c>
      <c r="AU96" s="111" t="s">
        <v>40</v>
      </c>
      <c r="AV96" s="112">
        <f>ROUND(IF(AU96="nulová",0,IF(OR(AU96="základní",AU96="zákl. přenesená"),AG96*L31,AG96*L32)),2)</f>
        <v>0</v>
      </c>
      <c r="BV96" s="20" t="s">
        <v>94</v>
      </c>
      <c r="BY96" s="106">
        <f>IF(AU96="základní",AV96,0)</f>
        <v>0</v>
      </c>
      <c r="BZ96" s="106">
        <f>IF(AU96="snížená",AV96,0)</f>
        <v>0</v>
      </c>
      <c r="CA96" s="106">
        <f>IF(AU96="zákl. přenesená",AV96,0)</f>
        <v>0</v>
      </c>
      <c r="CB96" s="106">
        <f>IF(AU96="sníž. přenesená",AV96,0)</f>
        <v>0</v>
      </c>
      <c r="CC96" s="106">
        <f>IF(AU96="nulová",AV96,0)</f>
        <v>0</v>
      </c>
      <c r="CD96" s="106">
        <f>IF(AU96="základní",AG96,0)</f>
        <v>0</v>
      </c>
      <c r="CE96" s="106">
        <f>IF(AU96="snížená",AG96,0)</f>
        <v>0</v>
      </c>
      <c r="CF96" s="106">
        <f>IF(AU96="zákl. přenesená",AG96,0)</f>
        <v>0</v>
      </c>
      <c r="CG96" s="106">
        <f>IF(AU96="sníž. přenesená",AG96,0)</f>
        <v>0</v>
      </c>
      <c r="CH96" s="106">
        <f>IF(AU96="nulová",AG96,0)</f>
        <v>0</v>
      </c>
      <c r="CI96" s="20">
        <f>IF(AU96="základní",1,IF(AU96="snížená",2,IF(AU96="zákl. přenesená",4,IF(AU96="sníž. přenesená",5,3))))</f>
        <v>1</v>
      </c>
      <c r="CJ96" s="20">
        <f>IF(AT96="stavební čast",1,IF(8896="investiční čast",2,3))</f>
        <v>1</v>
      </c>
      <c r="CK96" s="20" t="str">
        <f>IF(D96="Vyplň vlastní","","x")</f>
        <v/>
      </c>
    </row>
    <row r="97" spans="2:43" s="1" customFormat="1" ht="10.9" customHeight="1"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8"/>
    </row>
    <row r="98" spans="2:43" s="1" customFormat="1" ht="30" customHeight="1">
      <c r="B98" s="36"/>
      <c r="C98" s="113" t="s">
        <v>95</v>
      </c>
      <c r="D98" s="114"/>
      <c r="E98" s="114"/>
      <c r="F98" s="114"/>
      <c r="G98" s="114"/>
      <c r="H98" s="114"/>
      <c r="I98" s="114"/>
      <c r="J98" s="114"/>
      <c r="K98" s="114"/>
      <c r="L98" s="114"/>
      <c r="M98" s="114"/>
      <c r="N98" s="114"/>
      <c r="O98" s="114"/>
      <c r="P98" s="114"/>
      <c r="Q98" s="114"/>
      <c r="R98" s="114"/>
      <c r="S98" s="114"/>
      <c r="T98" s="114"/>
      <c r="U98" s="114"/>
      <c r="V98" s="114"/>
      <c r="W98" s="114"/>
      <c r="X98" s="114"/>
      <c r="Y98" s="114"/>
      <c r="Z98" s="114"/>
      <c r="AA98" s="114"/>
      <c r="AB98" s="114"/>
      <c r="AC98" s="114"/>
      <c r="AD98" s="114"/>
      <c r="AE98" s="114"/>
      <c r="AF98" s="114"/>
      <c r="AG98" s="231">
        <f>ROUND(AG87+AG92,2)</f>
        <v>0</v>
      </c>
      <c r="AH98" s="231"/>
      <c r="AI98" s="231"/>
      <c r="AJ98" s="231"/>
      <c r="AK98" s="231"/>
      <c r="AL98" s="231"/>
      <c r="AM98" s="231"/>
      <c r="AN98" s="231">
        <f>AN87+AN92</f>
        <v>0</v>
      </c>
      <c r="AO98" s="231"/>
      <c r="AP98" s="231"/>
      <c r="AQ98" s="38"/>
    </row>
    <row r="99" spans="2:43" s="1" customFormat="1" ht="6.95" customHeight="1"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2"/>
    </row>
  </sheetData>
  <mergeCells count="66">
    <mergeCell ref="AG92:AM92"/>
    <mergeCell ref="AN92:AP92"/>
    <mergeCell ref="AG98:AM98"/>
    <mergeCell ref="AN98:AP98"/>
    <mergeCell ref="AR2:BE2"/>
    <mergeCell ref="D95:AB95"/>
    <mergeCell ref="AG95:AM95"/>
    <mergeCell ref="AN95:AP95"/>
    <mergeCell ref="D96:AB96"/>
    <mergeCell ref="AG96:AM96"/>
    <mergeCell ref="AN96:AP96"/>
    <mergeCell ref="AG93:AM93"/>
    <mergeCell ref="AN93:AP93"/>
    <mergeCell ref="D94:AB94"/>
    <mergeCell ref="AG94:AM94"/>
    <mergeCell ref="AN94:AP94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3:AU97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3:AT97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T3184 - DVT Novodomský p...'!C2" display="/"/>
    <hyperlink ref="A89" location="'3184a - Vedlejší náklady'!C2" display="/"/>
    <hyperlink ref="A90" location="'3184b - Ostatní náklady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17"/>
  <sheetViews>
    <sheetView showGridLines="0" workbookViewId="0">
      <pane ySplit="1" topLeftCell="A2" activePane="bottomLeft" state="frozen"/>
      <selection pane="bottomLeft" activeCell="E20" sqref="E2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5"/>
      <c r="B1" s="13"/>
      <c r="C1" s="13"/>
      <c r="D1" s="14" t="s">
        <v>1</v>
      </c>
      <c r="E1" s="13"/>
      <c r="F1" s="15" t="s">
        <v>96</v>
      </c>
      <c r="G1" s="15"/>
      <c r="H1" s="273" t="s">
        <v>97</v>
      </c>
      <c r="I1" s="273"/>
      <c r="J1" s="273"/>
      <c r="K1" s="273"/>
      <c r="L1" s="15" t="s">
        <v>98</v>
      </c>
      <c r="M1" s="13"/>
      <c r="N1" s="13"/>
      <c r="O1" s="14" t="s">
        <v>99</v>
      </c>
      <c r="P1" s="13"/>
      <c r="Q1" s="13"/>
      <c r="R1" s="13"/>
      <c r="S1" s="15" t="s">
        <v>100</v>
      </c>
      <c r="T1" s="15"/>
      <c r="U1" s="115"/>
      <c r="V1" s="1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189" t="s">
        <v>7</v>
      </c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S2" s="232" t="s">
        <v>8</v>
      </c>
      <c r="T2" s="233"/>
      <c r="U2" s="233"/>
      <c r="V2" s="233"/>
      <c r="W2" s="233"/>
      <c r="X2" s="233"/>
      <c r="Y2" s="233"/>
      <c r="Z2" s="233"/>
      <c r="AA2" s="233"/>
      <c r="AB2" s="233"/>
      <c r="AC2" s="233"/>
      <c r="AT2" s="20" t="s">
        <v>77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101</v>
      </c>
    </row>
    <row r="4" spans="1:66" ht="36.950000000000003" customHeight="1">
      <c r="B4" s="24"/>
      <c r="C4" s="191" t="s">
        <v>102</v>
      </c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25"/>
      <c r="T4" s="19" t="s">
        <v>13</v>
      </c>
      <c r="AT4" s="20" t="s">
        <v>6</v>
      </c>
    </row>
    <row r="5" spans="1:66" ht="6.95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s="1" customFormat="1" ht="32.85" customHeight="1">
      <c r="B6" s="36"/>
      <c r="C6" s="37"/>
      <c r="D6" s="30" t="s">
        <v>19</v>
      </c>
      <c r="E6" s="37"/>
      <c r="F6" s="197" t="s">
        <v>20</v>
      </c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37"/>
      <c r="R6" s="38"/>
    </row>
    <row r="7" spans="1:66" s="1" customFormat="1" ht="14.45" customHeight="1">
      <c r="B7" s="36"/>
      <c r="C7" s="37"/>
      <c r="D7" s="31" t="s">
        <v>21</v>
      </c>
      <c r="E7" s="37"/>
      <c r="F7" s="29" t="s">
        <v>5</v>
      </c>
      <c r="G7" s="37"/>
      <c r="H7" s="37"/>
      <c r="I7" s="37"/>
      <c r="J7" s="37"/>
      <c r="K7" s="37"/>
      <c r="L7" s="37"/>
      <c r="M7" s="31" t="s">
        <v>22</v>
      </c>
      <c r="N7" s="37"/>
      <c r="O7" s="29" t="s">
        <v>5</v>
      </c>
      <c r="P7" s="37"/>
      <c r="Q7" s="37"/>
      <c r="R7" s="38"/>
    </row>
    <row r="8" spans="1:66" s="1" customFormat="1" ht="14.45" customHeight="1">
      <c r="B8" s="36"/>
      <c r="C8" s="37"/>
      <c r="D8" s="31" t="s">
        <v>23</v>
      </c>
      <c r="E8" s="37"/>
      <c r="F8" s="29" t="s">
        <v>24</v>
      </c>
      <c r="G8" s="37"/>
      <c r="H8" s="37"/>
      <c r="I8" s="37"/>
      <c r="J8" s="37"/>
      <c r="K8" s="37"/>
      <c r="L8" s="37"/>
      <c r="M8" s="31" t="s">
        <v>25</v>
      </c>
      <c r="N8" s="37"/>
      <c r="O8" s="235"/>
      <c r="P8" s="236"/>
      <c r="Q8" s="37"/>
      <c r="R8" s="38"/>
    </row>
    <row r="9" spans="1:66" s="1" customFormat="1" ht="10.9" customHeight="1">
      <c r="B9" s="36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8"/>
    </row>
    <row r="10" spans="1:66" s="1" customFormat="1" ht="14.45" customHeight="1">
      <c r="B10" s="36"/>
      <c r="C10" s="37"/>
      <c r="D10" s="31" t="s">
        <v>27</v>
      </c>
      <c r="E10" s="37"/>
      <c r="F10" s="37"/>
      <c r="G10" s="37"/>
      <c r="H10" s="37"/>
      <c r="I10" s="37"/>
      <c r="J10" s="37"/>
      <c r="K10" s="37"/>
      <c r="L10" s="37"/>
      <c r="M10" s="31" t="s">
        <v>28</v>
      </c>
      <c r="N10" s="37"/>
      <c r="O10" s="195" t="str">
        <f>IF('Rekapitulace stavby'!AN10="","",'Rekapitulace stavby'!AN10)</f>
        <v/>
      </c>
      <c r="P10" s="195"/>
      <c r="Q10" s="37"/>
      <c r="R10" s="38"/>
    </row>
    <row r="11" spans="1:66" s="1" customFormat="1" ht="18" customHeight="1">
      <c r="B11" s="36"/>
      <c r="C11" s="37"/>
      <c r="D11" s="37"/>
      <c r="E11" s="29" t="str">
        <f>IF('Rekapitulace stavby'!E11="","",'Rekapitulace stavby'!E11)</f>
        <v xml:space="preserve"> </v>
      </c>
      <c r="F11" s="37"/>
      <c r="G11" s="37"/>
      <c r="H11" s="37"/>
      <c r="I11" s="37"/>
      <c r="J11" s="37"/>
      <c r="K11" s="37"/>
      <c r="L11" s="37"/>
      <c r="M11" s="31" t="s">
        <v>29</v>
      </c>
      <c r="N11" s="37"/>
      <c r="O11" s="195" t="str">
        <f>IF('Rekapitulace stavby'!AN11="","",'Rekapitulace stavby'!AN11)</f>
        <v/>
      </c>
      <c r="P11" s="195"/>
      <c r="Q11" s="37"/>
      <c r="R11" s="38"/>
    </row>
    <row r="12" spans="1:66" s="1" customFormat="1" ht="6.95" customHeight="1">
      <c r="B12" s="36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8"/>
    </row>
    <row r="13" spans="1:66" s="1" customFormat="1" ht="14.45" customHeight="1">
      <c r="B13" s="36"/>
      <c r="C13" s="37"/>
      <c r="D13" s="31" t="s">
        <v>30</v>
      </c>
      <c r="E13" s="37"/>
      <c r="F13" s="37"/>
      <c r="G13" s="37"/>
      <c r="H13" s="37"/>
      <c r="I13" s="37"/>
      <c r="J13" s="37"/>
      <c r="K13" s="37"/>
      <c r="L13" s="37"/>
      <c r="M13" s="31" t="s">
        <v>28</v>
      </c>
      <c r="N13" s="37"/>
      <c r="O13" s="237" t="str">
        <f>IF('Rekapitulace stavby'!AN13="","",'Rekapitulace stavby'!AN13)</f>
        <v>Vyplň údaj</v>
      </c>
      <c r="P13" s="195"/>
      <c r="Q13" s="37"/>
      <c r="R13" s="38"/>
    </row>
    <row r="14" spans="1:66" s="1" customFormat="1" ht="18" customHeight="1">
      <c r="B14" s="36"/>
      <c r="C14" s="37"/>
      <c r="D14" s="37"/>
      <c r="E14" s="237" t="str">
        <f>IF('Rekapitulace stavby'!E14="","",'Rekapitulace stavby'!E14)</f>
        <v>Vyplň údaj</v>
      </c>
      <c r="F14" s="238"/>
      <c r="G14" s="238"/>
      <c r="H14" s="238"/>
      <c r="I14" s="238"/>
      <c r="J14" s="238"/>
      <c r="K14" s="238"/>
      <c r="L14" s="238"/>
      <c r="M14" s="31" t="s">
        <v>29</v>
      </c>
      <c r="N14" s="37"/>
      <c r="O14" s="237" t="str">
        <f>IF('Rekapitulace stavby'!AN14="","",'Rekapitulace stavby'!AN14)</f>
        <v>Vyplň údaj</v>
      </c>
      <c r="P14" s="195"/>
      <c r="Q14" s="37"/>
      <c r="R14" s="38"/>
    </row>
    <row r="15" spans="1:66" s="1" customFormat="1" ht="6.95" customHeight="1">
      <c r="B15" s="36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8"/>
    </row>
    <row r="16" spans="1:66" s="1" customFormat="1" ht="14.45" customHeight="1">
      <c r="B16" s="36"/>
      <c r="C16" s="37"/>
      <c r="D16" s="31" t="s">
        <v>32</v>
      </c>
      <c r="E16" s="37"/>
      <c r="F16" s="37"/>
      <c r="G16" s="37"/>
      <c r="H16" s="37"/>
      <c r="I16" s="37"/>
      <c r="J16" s="37"/>
      <c r="K16" s="37"/>
      <c r="L16" s="37"/>
      <c r="M16" s="31" t="s">
        <v>28</v>
      </c>
      <c r="N16" s="37"/>
      <c r="O16" s="195" t="str">
        <f>IF('Rekapitulace stavby'!AN16="","",'Rekapitulace stavby'!AN16)</f>
        <v/>
      </c>
      <c r="P16" s="195"/>
      <c r="Q16" s="37"/>
      <c r="R16" s="38"/>
    </row>
    <row r="17" spans="2:18" s="1" customFormat="1" ht="18" customHeight="1">
      <c r="B17" s="36"/>
      <c r="C17" s="37"/>
      <c r="D17" s="37"/>
      <c r="E17" s="29" t="str">
        <f>IF('Rekapitulace stavby'!E17="","",'Rekapitulace stavby'!E17)</f>
        <v xml:space="preserve"> </v>
      </c>
      <c r="F17" s="37"/>
      <c r="G17" s="37"/>
      <c r="H17" s="37"/>
      <c r="I17" s="37"/>
      <c r="J17" s="37"/>
      <c r="K17" s="37"/>
      <c r="L17" s="37"/>
      <c r="M17" s="31" t="s">
        <v>29</v>
      </c>
      <c r="N17" s="37"/>
      <c r="O17" s="195" t="str">
        <f>IF('Rekapitulace stavby'!AN17="","",'Rekapitulace stavby'!AN17)</f>
        <v/>
      </c>
      <c r="P17" s="195"/>
      <c r="Q17" s="37"/>
      <c r="R17" s="38"/>
    </row>
    <row r="18" spans="2:18" s="1" customFormat="1" ht="6.95" customHeight="1">
      <c r="B18" s="36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8"/>
    </row>
    <row r="19" spans="2:18" s="1" customFormat="1" ht="14.45" customHeight="1">
      <c r="B19" s="36"/>
      <c r="C19" s="37"/>
      <c r="D19" s="31" t="s">
        <v>34</v>
      </c>
      <c r="E19" s="37"/>
      <c r="F19" s="37"/>
      <c r="G19" s="37"/>
      <c r="H19" s="37"/>
      <c r="I19" s="37"/>
      <c r="J19" s="37"/>
      <c r="K19" s="37"/>
      <c r="L19" s="37"/>
      <c r="M19" s="31" t="s">
        <v>28</v>
      </c>
      <c r="N19" s="37"/>
      <c r="O19" s="195" t="s">
        <v>5</v>
      </c>
      <c r="P19" s="195"/>
      <c r="Q19" s="37"/>
      <c r="R19" s="38"/>
    </row>
    <row r="20" spans="2:18" s="1" customFormat="1" ht="18" customHeight="1">
      <c r="B20" s="36"/>
      <c r="C20" s="37"/>
      <c r="D20" s="37"/>
      <c r="E20" s="29"/>
      <c r="F20" s="37"/>
      <c r="G20" s="37"/>
      <c r="H20" s="37"/>
      <c r="I20" s="37"/>
      <c r="J20" s="37"/>
      <c r="K20" s="37"/>
      <c r="L20" s="37"/>
      <c r="M20" s="31" t="s">
        <v>29</v>
      </c>
      <c r="N20" s="37"/>
      <c r="O20" s="195" t="s">
        <v>5</v>
      </c>
      <c r="P20" s="195"/>
      <c r="Q20" s="37"/>
      <c r="R20" s="38"/>
    </row>
    <row r="21" spans="2:18" s="1" customFormat="1" ht="6.95" customHeight="1">
      <c r="B21" s="36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8"/>
    </row>
    <row r="22" spans="2:18" s="1" customFormat="1" ht="14.45" customHeight="1">
      <c r="B22" s="36"/>
      <c r="C22" s="37"/>
      <c r="D22" s="31" t="s">
        <v>35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6.5" customHeight="1">
      <c r="B23" s="36"/>
      <c r="C23" s="37"/>
      <c r="D23" s="37"/>
      <c r="E23" s="200" t="s">
        <v>5</v>
      </c>
      <c r="F23" s="200"/>
      <c r="G23" s="200"/>
      <c r="H23" s="200"/>
      <c r="I23" s="200"/>
      <c r="J23" s="200"/>
      <c r="K23" s="200"/>
      <c r="L23" s="200"/>
      <c r="M23" s="37"/>
      <c r="N23" s="37"/>
      <c r="O23" s="37"/>
      <c r="P23" s="37"/>
      <c r="Q23" s="37"/>
      <c r="R23" s="38"/>
    </row>
    <row r="24" spans="2:18" s="1" customFormat="1" ht="6.95" customHeight="1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37"/>
      <c r="R25" s="38"/>
    </row>
    <row r="26" spans="2:18" s="1" customFormat="1" ht="14.45" customHeight="1">
      <c r="B26" s="36"/>
      <c r="C26" s="37"/>
      <c r="D26" s="116" t="s">
        <v>103</v>
      </c>
      <c r="E26" s="37"/>
      <c r="F26" s="37"/>
      <c r="G26" s="37"/>
      <c r="H26" s="37"/>
      <c r="I26" s="37"/>
      <c r="J26" s="37"/>
      <c r="K26" s="37"/>
      <c r="L26" s="37"/>
      <c r="M26" s="201">
        <f>N87</f>
        <v>0</v>
      </c>
      <c r="N26" s="201"/>
      <c r="O26" s="201"/>
      <c r="P26" s="201"/>
      <c r="Q26" s="37"/>
      <c r="R26" s="38"/>
    </row>
    <row r="27" spans="2:18" s="1" customFormat="1" ht="14.45" customHeight="1">
      <c r="B27" s="36"/>
      <c r="C27" s="37"/>
      <c r="D27" s="35" t="s">
        <v>86</v>
      </c>
      <c r="E27" s="37"/>
      <c r="F27" s="37"/>
      <c r="G27" s="37"/>
      <c r="H27" s="37"/>
      <c r="I27" s="37"/>
      <c r="J27" s="37"/>
      <c r="K27" s="37"/>
      <c r="L27" s="37"/>
      <c r="M27" s="201">
        <f>N98</f>
        <v>0</v>
      </c>
      <c r="N27" s="201"/>
      <c r="O27" s="201"/>
      <c r="P27" s="201"/>
      <c r="Q27" s="37"/>
      <c r="R27" s="38"/>
    </row>
    <row r="28" spans="2:18" s="1" customFormat="1" ht="6.95" customHeigh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8"/>
    </row>
    <row r="29" spans="2:18" s="1" customFormat="1" ht="25.35" customHeight="1">
      <c r="B29" s="36"/>
      <c r="C29" s="37"/>
      <c r="D29" s="117" t="s">
        <v>38</v>
      </c>
      <c r="E29" s="37"/>
      <c r="F29" s="37"/>
      <c r="G29" s="37"/>
      <c r="H29" s="37"/>
      <c r="I29" s="37"/>
      <c r="J29" s="37"/>
      <c r="K29" s="37"/>
      <c r="L29" s="37"/>
      <c r="M29" s="239">
        <f>ROUND(M26+M27,2)</f>
        <v>0</v>
      </c>
      <c r="N29" s="234"/>
      <c r="O29" s="234"/>
      <c r="P29" s="234"/>
      <c r="Q29" s="37"/>
      <c r="R29" s="38"/>
    </row>
    <row r="30" spans="2:18" s="1" customFormat="1" ht="6.95" customHeight="1">
      <c r="B30" s="36"/>
      <c r="C30" s="37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37"/>
      <c r="R30" s="38"/>
    </row>
    <row r="31" spans="2:18" s="1" customFormat="1" ht="14.45" customHeight="1">
      <c r="B31" s="36"/>
      <c r="C31" s="37"/>
      <c r="D31" s="43" t="s">
        <v>39</v>
      </c>
      <c r="E31" s="43" t="s">
        <v>40</v>
      </c>
      <c r="F31" s="44">
        <v>0.21</v>
      </c>
      <c r="G31" s="118" t="s">
        <v>41</v>
      </c>
      <c r="H31" s="240">
        <f>(SUM(BE98:BE105)+SUM(BE122:BE215))</f>
        <v>0</v>
      </c>
      <c r="I31" s="234"/>
      <c r="J31" s="234"/>
      <c r="K31" s="37"/>
      <c r="L31" s="37"/>
      <c r="M31" s="240">
        <f>ROUND((SUM(BE98:BE105)+SUM(BE122:BE215)), 2)*F31</f>
        <v>0</v>
      </c>
      <c r="N31" s="234"/>
      <c r="O31" s="234"/>
      <c r="P31" s="234"/>
      <c r="Q31" s="37"/>
      <c r="R31" s="38"/>
    </row>
    <row r="32" spans="2:18" s="1" customFormat="1" ht="14.45" customHeight="1">
      <c r="B32" s="36"/>
      <c r="C32" s="37"/>
      <c r="D32" s="37"/>
      <c r="E32" s="43" t="s">
        <v>42</v>
      </c>
      <c r="F32" s="44">
        <v>0.15</v>
      </c>
      <c r="G32" s="118" t="s">
        <v>41</v>
      </c>
      <c r="H32" s="240">
        <f>(SUM(BF98:BF105)+SUM(BF122:BF215))</f>
        <v>0</v>
      </c>
      <c r="I32" s="234"/>
      <c r="J32" s="234"/>
      <c r="K32" s="37"/>
      <c r="L32" s="37"/>
      <c r="M32" s="240">
        <f>ROUND((SUM(BF98:BF105)+SUM(BF122:BF215)), 2)*F32</f>
        <v>0</v>
      </c>
      <c r="N32" s="234"/>
      <c r="O32" s="234"/>
      <c r="P32" s="234"/>
      <c r="Q32" s="37"/>
      <c r="R32" s="38"/>
    </row>
    <row r="33" spans="2:18" s="1" customFormat="1" ht="14.45" hidden="1" customHeight="1">
      <c r="B33" s="36"/>
      <c r="C33" s="37"/>
      <c r="D33" s="37"/>
      <c r="E33" s="43" t="s">
        <v>43</v>
      </c>
      <c r="F33" s="44">
        <v>0.21</v>
      </c>
      <c r="G33" s="118" t="s">
        <v>41</v>
      </c>
      <c r="H33" s="240">
        <f>(SUM(BG98:BG105)+SUM(BG122:BG215))</f>
        <v>0</v>
      </c>
      <c r="I33" s="234"/>
      <c r="J33" s="234"/>
      <c r="K33" s="37"/>
      <c r="L33" s="37"/>
      <c r="M33" s="240">
        <v>0</v>
      </c>
      <c r="N33" s="234"/>
      <c r="O33" s="234"/>
      <c r="P33" s="234"/>
      <c r="Q33" s="37"/>
      <c r="R33" s="38"/>
    </row>
    <row r="34" spans="2:18" s="1" customFormat="1" ht="14.45" hidden="1" customHeight="1">
      <c r="B34" s="36"/>
      <c r="C34" s="37"/>
      <c r="D34" s="37"/>
      <c r="E34" s="43" t="s">
        <v>44</v>
      </c>
      <c r="F34" s="44">
        <v>0.15</v>
      </c>
      <c r="G34" s="118" t="s">
        <v>41</v>
      </c>
      <c r="H34" s="240">
        <f>(SUM(BH98:BH105)+SUM(BH122:BH215))</f>
        <v>0</v>
      </c>
      <c r="I34" s="234"/>
      <c r="J34" s="234"/>
      <c r="K34" s="37"/>
      <c r="L34" s="37"/>
      <c r="M34" s="240">
        <v>0</v>
      </c>
      <c r="N34" s="234"/>
      <c r="O34" s="234"/>
      <c r="P34" s="234"/>
      <c r="Q34" s="37"/>
      <c r="R34" s="38"/>
    </row>
    <row r="35" spans="2:18" s="1" customFormat="1" ht="14.45" hidden="1" customHeight="1">
      <c r="B35" s="36"/>
      <c r="C35" s="37"/>
      <c r="D35" s="37"/>
      <c r="E35" s="43" t="s">
        <v>45</v>
      </c>
      <c r="F35" s="44">
        <v>0</v>
      </c>
      <c r="G35" s="118" t="s">
        <v>41</v>
      </c>
      <c r="H35" s="240">
        <f>(SUM(BI98:BI105)+SUM(BI122:BI215))</f>
        <v>0</v>
      </c>
      <c r="I35" s="234"/>
      <c r="J35" s="234"/>
      <c r="K35" s="37"/>
      <c r="L35" s="37"/>
      <c r="M35" s="240">
        <v>0</v>
      </c>
      <c r="N35" s="234"/>
      <c r="O35" s="234"/>
      <c r="P35" s="234"/>
      <c r="Q35" s="37"/>
      <c r="R35" s="38"/>
    </row>
    <row r="36" spans="2:18" s="1" customFormat="1" ht="6.95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8"/>
    </row>
    <row r="37" spans="2:18" s="1" customFormat="1" ht="25.35" customHeight="1">
      <c r="B37" s="36"/>
      <c r="C37" s="114"/>
      <c r="D37" s="119" t="s">
        <v>46</v>
      </c>
      <c r="E37" s="76"/>
      <c r="F37" s="76"/>
      <c r="G37" s="120" t="s">
        <v>47</v>
      </c>
      <c r="H37" s="121" t="s">
        <v>48</v>
      </c>
      <c r="I37" s="76"/>
      <c r="J37" s="76"/>
      <c r="K37" s="76"/>
      <c r="L37" s="241">
        <f>SUM(M29:M35)</f>
        <v>0</v>
      </c>
      <c r="M37" s="241"/>
      <c r="N37" s="241"/>
      <c r="O37" s="241"/>
      <c r="P37" s="242"/>
      <c r="Q37" s="114"/>
      <c r="R37" s="38"/>
    </row>
    <row r="38" spans="2:18" s="1" customFormat="1" ht="14.45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8"/>
    </row>
    <row r="39" spans="2:18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ht="13.5">
      <c r="B40" s="24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5"/>
    </row>
    <row r="41" spans="2:18" ht="13.5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 ht="13.5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 ht="13.5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 ht="13.5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 ht="13.5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 ht="13.5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 ht="13.5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 ht="13.5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 ht="13.5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>
      <c r="B50" s="36"/>
      <c r="C50" s="37"/>
      <c r="D50" s="51" t="s">
        <v>49</v>
      </c>
      <c r="E50" s="52"/>
      <c r="F50" s="52"/>
      <c r="G50" s="52"/>
      <c r="H50" s="53"/>
      <c r="I50" s="37"/>
      <c r="J50" s="51" t="s">
        <v>50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4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5"/>
    </row>
    <row r="52" spans="2:18" ht="13.5">
      <c r="B52" s="24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5"/>
    </row>
    <row r="53" spans="2:18" ht="13.5">
      <c r="B53" s="24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5"/>
    </row>
    <row r="54" spans="2:18" ht="13.5">
      <c r="B54" s="24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5"/>
    </row>
    <row r="55" spans="2:18" ht="13.5">
      <c r="B55" s="24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5"/>
    </row>
    <row r="56" spans="2:18" ht="13.5">
      <c r="B56" s="24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5"/>
    </row>
    <row r="57" spans="2:18" ht="13.5">
      <c r="B57" s="24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5"/>
    </row>
    <row r="58" spans="2:18" ht="13.5">
      <c r="B58" s="24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5"/>
    </row>
    <row r="59" spans="2:18" s="1" customFormat="1">
      <c r="B59" s="36"/>
      <c r="C59" s="37"/>
      <c r="D59" s="56" t="s">
        <v>51</v>
      </c>
      <c r="E59" s="57"/>
      <c r="F59" s="57"/>
      <c r="G59" s="58" t="s">
        <v>52</v>
      </c>
      <c r="H59" s="59"/>
      <c r="I59" s="37"/>
      <c r="J59" s="56" t="s">
        <v>51</v>
      </c>
      <c r="K59" s="57"/>
      <c r="L59" s="57"/>
      <c r="M59" s="57"/>
      <c r="N59" s="58" t="s">
        <v>52</v>
      </c>
      <c r="O59" s="57"/>
      <c r="P59" s="59"/>
      <c r="Q59" s="37"/>
      <c r="R59" s="38"/>
    </row>
    <row r="60" spans="2:18" ht="13.5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>
      <c r="B61" s="36"/>
      <c r="C61" s="37"/>
      <c r="D61" s="51" t="s">
        <v>53</v>
      </c>
      <c r="E61" s="52"/>
      <c r="F61" s="52"/>
      <c r="G61" s="52"/>
      <c r="H61" s="53"/>
      <c r="I61" s="37"/>
      <c r="J61" s="51" t="s">
        <v>54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4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5"/>
    </row>
    <row r="63" spans="2:18" ht="13.5">
      <c r="B63" s="24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5"/>
    </row>
    <row r="64" spans="2:18" ht="13.5">
      <c r="B64" s="24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5"/>
    </row>
    <row r="65" spans="2:18" ht="13.5">
      <c r="B65" s="24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5"/>
    </row>
    <row r="66" spans="2:18" ht="13.5">
      <c r="B66" s="24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5"/>
    </row>
    <row r="67" spans="2:18" ht="13.5">
      <c r="B67" s="24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5"/>
    </row>
    <row r="68" spans="2:18" ht="13.5">
      <c r="B68" s="24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5"/>
    </row>
    <row r="69" spans="2:18" ht="13.5">
      <c r="B69" s="24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5"/>
    </row>
    <row r="70" spans="2:18" s="1" customFormat="1">
      <c r="B70" s="36"/>
      <c r="C70" s="37"/>
      <c r="D70" s="56" t="s">
        <v>51</v>
      </c>
      <c r="E70" s="57"/>
      <c r="F70" s="57"/>
      <c r="G70" s="58" t="s">
        <v>52</v>
      </c>
      <c r="H70" s="59"/>
      <c r="I70" s="37"/>
      <c r="J70" s="56" t="s">
        <v>51</v>
      </c>
      <c r="K70" s="57"/>
      <c r="L70" s="57"/>
      <c r="M70" s="57"/>
      <c r="N70" s="58" t="s">
        <v>52</v>
      </c>
      <c r="O70" s="57"/>
      <c r="P70" s="59"/>
      <c r="Q70" s="37"/>
      <c r="R70" s="38"/>
    </row>
    <row r="71" spans="2:18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50000000000003" customHeight="1">
      <c r="B76" s="36"/>
      <c r="C76" s="191" t="s">
        <v>104</v>
      </c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38"/>
    </row>
    <row r="77" spans="2:18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6.950000000000003" customHeight="1">
      <c r="B78" s="36"/>
      <c r="C78" s="70" t="s">
        <v>19</v>
      </c>
      <c r="D78" s="37"/>
      <c r="E78" s="37"/>
      <c r="F78" s="211" t="str">
        <f>F6</f>
        <v>DVT Novodomský potok, IDVT 10239422 ř. km 0,124 - 0,610  Kaplice - oprava opevnění</v>
      </c>
      <c r="G78" s="234"/>
      <c r="H78" s="234"/>
      <c r="I78" s="234"/>
      <c r="J78" s="234"/>
      <c r="K78" s="234"/>
      <c r="L78" s="234"/>
      <c r="M78" s="234"/>
      <c r="N78" s="234"/>
      <c r="O78" s="234"/>
      <c r="P78" s="234"/>
      <c r="Q78" s="37"/>
      <c r="R78" s="38"/>
    </row>
    <row r="79" spans="2:18" s="1" customFormat="1" ht="6.95" customHeight="1"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8"/>
    </row>
    <row r="80" spans="2:18" s="1" customFormat="1" ht="18" customHeight="1">
      <c r="B80" s="36"/>
      <c r="C80" s="31" t="s">
        <v>23</v>
      </c>
      <c r="D80" s="37"/>
      <c r="E80" s="37"/>
      <c r="F80" s="29" t="str">
        <f>F8</f>
        <v xml:space="preserve"> </v>
      </c>
      <c r="G80" s="37"/>
      <c r="H80" s="37"/>
      <c r="I80" s="37"/>
      <c r="J80" s="37"/>
      <c r="K80" s="31" t="s">
        <v>25</v>
      </c>
      <c r="L80" s="37"/>
      <c r="M80" s="236" t="str">
        <f>IF(O8="","",O8)</f>
        <v/>
      </c>
      <c r="N80" s="236"/>
      <c r="O80" s="236"/>
      <c r="P80" s="236"/>
      <c r="Q80" s="37"/>
      <c r="R80" s="38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8"/>
    </row>
    <row r="82" spans="2:47" s="1" customFormat="1">
      <c r="B82" s="36"/>
      <c r="C82" s="31" t="s">
        <v>27</v>
      </c>
      <c r="D82" s="37"/>
      <c r="E82" s="37"/>
      <c r="F82" s="29" t="str">
        <f>E11</f>
        <v xml:space="preserve"> </v>
      </c>
      <c r="G82" s="37"/>
      <c r="H82" s="37"/>
      <c r="I82" s="37"/>
      <c r="J82" s="37"/>
      <c r="K82" s="31" t="s">
        <v>32</v>
      </c>
      <c r="L82" s="37"/>
      <c r="M82" s="195" t="str">
        <f>E17</f>
        <v xml:space="preserve"> </v>
      </c>
      <c r="N82" s="195"/>
      <c r="O82" s="195"/>
      <c r="P82" s="195"/>
      <c r="Q82" s="195"/>
      <c r="R82" s="38"/>
    </row>
    <row r="83" spans="2:47" s="1" customFormat="1" ht="14.45" customHeight="1">
      <c r="B83" s="36"/>
      <c r="C83" s="31" t="s">
        <v>30</v>
      </c>
      <c r="D83" s="37"/>
      <c r="E83" s="37"/>
      <c r="F83" s="29" t="str">
        <f>IF(E14="","",E14)</f>
        <v>Vyplň údaj</v>
      </c>
      <c r="G83" s="37"/>
      <c r="H83" s="37"/>
      <c r="I83" s="37"/>
      <c r="J83" s="37"/>
      <c r="K83" s="31" t="s">
        <v>34</v>
      </c>
      <c r="L83" s="37"/>
      <c r="M83" s="195">
        <f>E20</f>
        <v>0</v>
      </c>
      <c r="N83" s="195"/>
      <c r="O83" s="195"/>
      <c r="P83" s="195"/>
      <c r="Q83" s="195"/>
      <c r="R83" s="38"/>
    </row>
    <row r="84" spans="2:47" s="1" customFormat="1" ht="10.35" customHeight="1"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8"/>
    </row>
    <row r="85" spans="2:47" s="1" customFormat="1" ht="29.25" customHeight="1">
      <c r="B85" s="36"/>
      <c r="C85" s="243" t="s">
        <v>105</v>
      </c>
      <c r="D85" s="244"/>
      <c r="E85" s="244"/>
      <c r="F85" s="244"/>
      <c r="G85" s="244"/>
      <c r="H85" s="114"/>
      <c r="I85" s="114"/>
      <c r="J85" s="114"/>
      <c r="K85" s="114"/>
      <c r="L85" s="114"/>
      <c r="M85" s="114"/>
      <c r="N85" s="243" t="s">
        <v>106</v>
      </c>
      <c r="O85" s="244"/>
      <c r="P85" s="244"/>
      <c r="Q85" s="244"/>
      <c r="R85" s="38"/>
    </row>
    <row r="86" spans="2:47" s="1" customFormat="1" ht="10.35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8"/>
    </row>
    <row r="87" spans="2:47" s="1" customFormat="1" ht="29.25" customHeight="1">
      <c r="B87" s="36"/>
      <c r="C87" s="122" t="s">
        <v>107</v>
      </c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230">
        <f>N122</f>
        <v>0</v>
      </c>
      <c r="O87" s="245"/>
      <c r="P87" s="245"/>
      <c r="Q87" s="245"/>
      <c r="R87" s="38"/>
      <c r="AU87" s="20" t="s">
        <v>108</v>
      </c>
    </row>
    <row r="88" spans="2:47" s="6" customFormat="1" ht="24.95" customHeight="1">
      <c r="B88" s="123"/>
      <c r="C88" s="124"/>
      <c r="D88" s="125" t="s">
        <v>109</v>
      </c>
      <c r="E88" s="124"/>
      <c r="F88" s="124"/>
      <c r="G88" s="124"/>
      <c r="H88" s="124"/>
      <c r="I88" s="124"/>
      <c r="J88" s="124"/>
      <c r="K88" s="124"/>
      <c r="L88" s="124"/>
      <c r="M88" s="124"/>
      <c r="N88" s="246">
        <f>N123</f>
        <v>0</v>
      </c>
      <c r="O88" s="247"/>
      <c r="P88" s="247"/>
      <c r="Q88" s="247"/>
      <c r="R88" s="126"/>
    </row>
    <row r="89" spans="2:47" s="7" customFormat="1" ht="19.899999999999999" customHeight="1">
      <c r="B89" s="127"/>
      <c r="C89" s="128"/>
      <c r="D89" s="102" t="s">
        <v>110</v>
      </c>
      <c r="E89" s="128"/>
      <c r="F89" s="128"/>
      <c r="G89" s="128"/>
      <c r="H89" s="128"/>
      <c r="I89" s="128"/>
      <c r="J89" s="128"/>
      <c r="K89" s="128"/>
      <c r="L89" s="128"/>
      <c r="M89" s="128"/>
      <c r="N89" s="226">
        <f>N124</f>
        <v>0</v>
      </c>
      <c r="O89" s="248"/>
      <c r="P89" s="248"/>
      <c r="Q89" s="248"/>
      <c r="R89" s="129"/>
    </row>
    <row r="90" spans="2:47" s="7" customFormat="1" ht="19.899999999999999" customHeight="1">
      <c r="B90" s="127"/>
      <c r="C90" s="128"/>
      <c r="D90" s="102" t="s">
        <v>111</v>
      </c>
      <c r="E90" s="128"/>
      <c r="F90" s="128"/>
      <c r="G90" s="128"/>
      <c r="H90" s="128"/>
      <c r="I90" s="128"/>
      <c r="J90" s="128"/>
      <c r="K90" s="128"/>
      <c r="L90" s="128"/>
      <c r="M90" s="128"/>
      <c r="N90" s="226">
        <f>N157</f>
        <v>0</v>
      </c>
      <c r="O90" s="248"/>
      <c r="P90" s="248"/>
      <c r="Q90" s="248"/>
      <c r="R90" s="129"/>
    </row>
    <row r="91" spans="2:47" s="7" customFormat="1" ht="19.899999999999999" customHeight="1">
      <c r="B91" s="127"/>
      <c r="C91" s="128"/>
      <c r="D91" s="102" t="s">
        <v>112</v>
      </c>
      <c r="E91" s="128"/>
      <c r="F91" s="128"/>
      <c r="G91" s="128"/>
      <c r="H91" s="128"/>
      <c r="I91" s="128"/>
      <c r="J91" s="128"/>
      <c r="K91" s="128"/>
      <c r="L91" s="128"/>
      <c r="M91" s="128"/>
      <c r="N91" s="226">
        <f>N169</f>
        <v>0</v>
      </c>
      <c r="O91" s="248"/>
      <c r="P91" s="248"/>
      <c r="Q91" s="248"/>
      <c r="R91" s="129"/>
    </row>
    <row r="92" spans="2:47" s="7" customFormat="1" ht="19.899999999999999" customHeight="1">
      <c r="B92" s="127"/>
      <c r="C92" s="128"/>
      <c r="D92" s="102" t="s">
        <v>113</v>
      </c>
      <c r="E92" s="128"/>
      <c r="F92" s="128"/>
      <c r="G92" s="128"/>
      <c r="H92" s="128"/>
      <c r="I92" s="128"/>
      <c r="J92" s="128"/>
      <c r="K92" s="128"/>
      <c r="L92" s="128"/>
      <c r="M92" s="128"/>
      <c r="N92" s="226">
        <f>N183</f>
        <v>0</v>
      </c>
      <c r="O92" s="248"/>
      <c r="P92" s="248"/>
      <c r="Q92" s="248"/>
      <c r="R92" s="129"/>
    </row>
    <row r="93" spans="2:47" s="7" customFormat="1" ht="19.899999999999999" customHeight="1">
      <c r="B93" s="127"/>
      <c r="C93" s="128"/>
      <c r="D93" s="102" t="s">
        <v>114</v>
      </c>
      <c r="E93" s="128"/>
      <c r="F93" s="128"/>
      <c r="G93" s="128"/>
      <c r="H93" s="128"/>
      <c r="I93" s="128"/>
      <c r="J93" s="128"/>
      <c r="K93" s="128"/>
      <c r="L93" s="128"/>
      <c r="M93" s="128"/>
      <c r="N93" s="226">
        <f>N186</f>
        <v>0</v>
      </c>
      <c r="O93" s="248"/>
      <c r="P93" s="248"/>
      <c r="Q93" s="248"/>
      <c r="R93" s="129"/>
    </row>
    <row r="94" spans="2:47" s="7" customFormat="1" ht="19.899999999999999" customHeight="1">
      <c r="B94" s="127"/>
      <c r="C94" s="128"/>
      <c r="D94" s="102" t="s">
        <v>115</v>
      </c>
      <c r="E94" s="128"/>
      <c r="F94" s="128"/>
      <c r="G94" s="128"/>
      <c r="H94" s="128"/>
      <c r="I94" s="128"/>
      <c r="J94" s="128"/>
      <c r="K94" s="128"/>
      <c r="L94" s="128"/>
      <c r="M94" s="128"/>
      <c r="N94" s="226">
        <f>N189</f>
        <v>0</v>
      </c>
      <c r="O94" s="248"/>
      <c r="P94" s="248"/>
      <c r="Q94" s="248"/>
      <c r="R94" s="129"/>
    </row>
    <row r="95" spans="2:47" s="7" customFormat="1" ht="19.899999999999999" customHeight="1">
      <c r="B95" s="127"/>
      <c r="C95" s="128"/>
      <c r="D95" s="102" t="s">
        <v>116</v>
      </c>
      <c r="E95" s="128"/>
      <c r="F95" s="128"/>
      <c r="G95" s="128"/>
      <c r="H95" s="128"/>
      <c r="I95" s="128"/>
      <c r="J95" s="128"/>
      <c r="K95" s="128"/>
      <c r="L95" s="128"/>
      <c r="M95" s="128"/>
      <c r="N95" s="226">
        <f>N202</f>
        <v>0</v>
      </c>
      <c r="O95" s="248"/>
      <c r="P95" s="248"/>
      <c r="Q95" s="248"/>
      <c r="R95" s="129"/>
    </row>
    <row r="96" spans="2:47" s="7" customFormat="1" ht="19.899999999999999" customHeight="1">
      <c r="B96" s="127"/>
      <c r="C96" s="128"/>
      <c r="D96" s="102" t="s">
        <v>117</v>
      </c>
      <c r="E96" s="128"/>
      <c r="F96" s="128"/>
      <c r="G96" s="128"/>
      <c r="H96" s="128"/>
      <c r="I96" s="128"/>
      <c r="J96" s="128"/>
      <c r="K96" s="128"/>
      <c r="L96" s="128"/>
      <c r="M96" s="128"/>
      <c r="N96" s="226">
        <f>N209</f>
        <v>0</v>
      </c>
      <c r="O96" s="248"/>
      <c r="P96" s="248"/>
      <c r="Q96" s="248"/>
      <c r="R96" s="129"/>
    </row>
    <row r="97" spans="2:65" s="1" customFormat="1" ht="21.75" customHeight="1"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8"/>
    </row>
    <row r="98" spans="2:65" s="1" customFormat="1" ht="29.25" customHeight="1">
      <c r="B98" s="36"/>
      <c r="C98" s="122" t="s">
        <v>118</v>
      </c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245">
        <f>ROUND(N99+N100+N101+N102+N103+N104,2)</f>
        <v>0</v>
      </c>
      <c r="O98" s="249"/>
      <c r="P98" s="249"/>
      <c r="Q98" s="249"/>
      <c r="R98" s="38"/>
      <c r="T98" s="130"/>
      <c r="U98" s="131" t="s">
        <v>39</v>
      </c>
    </row>
    <row r="99" spans="2:65" s="1" customFormat="1" ht="18" customHeight="1">
      <c r="B99" s="132"/>
      <c r="C99" s="133"/>
      <c r="D99" s="227" t="s">
        <v>119</v>
      </c>
      <c r="E99" s="250"/>
      <c r="F99" s="250"/>
      <c r="G99" s="250"/>
      <c r="H99" s="250"/>
      <c r="I99" s="133"/>
      <c r="J99" s="133"/>
      <c r="K99" s="133"/>
      <c r="L99" s="133"/>
      <c r="M99" s="133"/>
      <c r="N99" s="225">
        <f>ROUND(N87*T99,2)</f>
        <v>0</v>
      </c>
      <c r="O99" s="251"/>
      <c r="P99" s="251"/>
      <c r="Q99" s="251"/>
      <c r="R99" s="135"/>
      <c r="S99" s="136"/>
      <c r="T99" s="137"/>
      <c r="U99" s="138" t="s">
        <v>40</v>
      </c>
      <c r="V99" s="136"/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136"/>
      <c r="AT99" s="136"/>
      <c r="AU99" s="136"/>
      <c r="AV99" s="136"/>
      <c r="AW99" s="136"/>
      <c r="AX99" s="136"/>
      <c r="AY99" s="139" t="s">
        <v>120</v>
      </c>
      <c r="AZ99" s="136"/>
      <c r="BA99" s="136"/>
      <c r="BB99" s="136"/>
      <c r="BC99" s="136"/>
      <c r="BD99" s="136"/>
      <c r="BE99" s="140">
        <f t="shared" ref="BE99:BE104" si="0">IF(U99="základní",N99,0)</f>
        <v>0</v>
      </c>
      <c r="BF99" s="140">
        <f t="shared" ref="BF99:BF104" si="1">IF(U99="snížená",N99,0)</f>
        <v>0</v>
      </c>
      <c r="BG99" s="140">
        <f t="shared" ref="BG99:BG104" si="2">IF(U99="zákl. přenesená",N99,0)</f>
        <v>0</v>
      </c>
      <c r="BH99" s="140">
        <f t="shared" ref="BH99:BH104" si="3">IF(U99="sníž. přenesená",N99,0)</f>
        <v>0</v>
      </c>
      <c r="BI99" s="140">
        <f t="shared" ref="BI99:BI104" si="4">IF(U99="nulová",N99,0)</f>
        <v>0</v>
      </c>
      <c r="BJ99" s="139" t="s">
        <v>80</v>
      </c>
      <c r="BK99" s="136"/>
      <c r="BL99" s="136"/>
      <c r="BM99" s="136"/>
    </row>
    <row r="100" spans="2:65" s="1" customFormat="1" ht="18" customHeight="1">
      <c r="B100" s="132"/>
      <c r="C100" s="133"/>
      <c r="D100" s="227" t="s">
        <v>121</v>
      </c>
      <c r="E100" s="250"/>
      <c r="F100" s="250"/>
      <c r="G100" s="250"/>
      <c r="H100" s="250"/>
      <c r="I100" s="133"/>
      <c r="J100" s="133"/>
      <c r="K100" s="133"/>
      <c r="L100" s="133"/>
      <c r="M100" s="133"/>
      <c r="N100" s="225">
        <f>ROUND(N87*T100,2)</f>
        <v>0</v>
      </c>
      <c r="O100" s="251"/>
      <c r="P100" s="251"/>
      <c r="Q100" s="251"/>
      <c r="R100" s="135"/>
      <c r="S100" s="136"/>
      <c r="T100" s="137"/>
      <c r="U100" s="138" t="s">
        <v>40</v>
      </c>
      <c r="V100" s="136"/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36"/>
      <c r="AU100" s="136"/>
      <c r="AV100" s="136"/>
      <c r="AW100" s="136"/>
      <c r="AX100" s="136"/>
      <c r="AY100" s="139" t="s">
        <v>120</v>
      </c>
      <c r="AZ100" s="136"/>
      <c r="BA100" s="136"/>
      <c r="BB100" s="136"/>
      <c r="BC100" s="136"/>
      <c r="BD100" s="136"/>
      <c r="BE100" s="140">
        <f t="shared" si="0"/>
        <v>0</v>
      </c>
      <c r="BF100" s="140">
        <f t="shared" si="1"/>
        <v>0</v>
      </c>
      <c r="BG100" s="140">
        <f t="shared" si="2"/>
        <v>0</v>
      </c>
      <c r="BH100" s="140">
        <f t="shared" si="3"/>
        <v>0</v>
      </c>
      <c r="BI100" s="140">
        <f t="shared" si="4"/>
        <v>0</v>
      </c>
      <c r="BJ100" s="139" t="s">
        <v>80</v>
      </c>
      <c r="BK100" s="136"/>
      <c r="BL100" s="136"/>
      <c r="BM100" s="136"/>
    </row>
    <row r="101" spans="2:65" s="1" customFormat="1" ht="18" customHeight="1">
      <c r="B101" s="132"/>
      <c r="C101" s="133"/>
      <c r="D101" s="227" t="s">
        <v>122</v>
      </c>
      <c r="E101" s="250"/>
      <c r="F101" s="250"/>
      <c r="G101" s="250"/>
      <c r="H101" s="250"/>
      <c r="I101" s="133"/>
      <c r="J101" s="133"/>
      <c r="K101" s="133"/>
      <c r="L101" s="133"/>
      <c r="M101" s="133"/>
      <c r="N101" s="225">
        <f>ROUND(N87*T101,2)</f>
        <v>0</v>
      </c>
      <c r="O101" s="251"/>
      <c r="P101" s="251"/>
      <c r="Q101" s="251"/>
      <c r="R101" s="135"/>
      <c r="S101" s="136"/>
      <c r="T101" s="137"/>
      <c r="U101" s="138" t="s">
        <v>40</v>
      </c>
      <c r="V101" s="136"/>
      <c r="W101" s="136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/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9" t="s">
        <v>120</v>
      </c>
      <c r="AZ101" s="136"/>
      <c r="BA101" s="136"/>
      <c r="BB101" s="136"/>
      <c r="BC101" s="136"/>
      <c r="BD101" s="136"/>
      <c r="BE101" s="140">
        <f t="shared" si="0"/>
        <v>0</v>
      </c>
      <c r="BF101" s="140">
        <f t="shared" si="1"/>
        <v>0</v>
      </c>
      <c r="BG101" s="140">
        <f t="shared" si="2"/>
        <v>0</v>
      </c>
      <c r="BH101" s="140">
        <f t="shared" si="3"/>
        <v>0</v>
      </c>
      <c r="BI101" s="140">
        <f t="shared" si="4"/>
        <v>0</v>
      </c>
      <c r="BJ101" s="139" t="s">
        <v>80</v>
      </c>
      <c r="BK101" s="136"/>
      <c r="BL101" s="136"/>
      <c r="BM101" s="136"/>
    </row>
    <row r="102" spans="2:65" s="1" customFormat="1" ht="18" customHeight="1">
      <c r="B102" s="132"/>
      <c r="C102" s="133"/>
      <c r="D102" s="227" t="s">
        <v>123</v>
      </c>
      <c r="E102" s="250"/>
      <c r="F102" s="250"/>
      <c r="G102" s="250"/>
      <c r="H102" s="250"/>
      <c r="I102" s="133"/>
      <c r="J102" s="133"/>
      <c r="K102" s="133"/>
      <c r="L102" s="133"/>
      <c r="M102" s="133"/>
      <c r="N102" s="225">
        <f>ROUND(N87*T102,2)</f>
        <v>0</v>
      </c>
      <c r="O102" s="251"/>
      <c r="P102" s="251"/>
      <c r="Q102" s="251"/>
      <c r="R102" s="135"/>
      <c r="S102" s="136"/>
      <c r="T102" s="137"/>
      <c r="U102" s="138" t="s">
        <v>40</v>
      </c>
      <c r="V102" s="136"/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9" t="s">
        <v>120</v>
      </c>
      <c r="AZ102" s="136"/>
      <c r="BA102" s="136"/>
      <c r="BB102" s="136"/>
      <c r="BC102" s="136"/>
      <c r="BD102" s="136"/>
      <c r="BE102" s="140">
        <f t="shared" si="0"/>
        <v>0</v>
      </c>
      <c r="BF102" s="140">
        <f t="shared" si="1"/>
        <v>0</v>
      </c>
      <c r="BG102" s="140">
        <f t="shared" si="2"/>
        <v>0</v>
      </c>
      <c r="BH102" s="140">
        <f t="shared" si="3"/>
        <v>0</v>
      </c>
      <c r="BI102" s="140">
        <f t="shared" si="4"/>
        <v>0</v>
      </c>
      <c r="BJ102" s="139" t="s">
        <v>80</v>
      </c>
      <c r="BK102" s="136"/>
      <c r="BL102" s="136"/>
      <c r="BM102" s="136"/>
    </row>
    <row r="103" spans="2:65" s="1" customFormat="1" ht="18" customHeight="1">
      <c r="B103" s="132"/>
      <c r="C103" s="133"/>
      <c r="D103" s="227" t="s">
        <v>124</v>
      </c>
      <c r="E103" s="250"/>
      <c r="F103" s="250"/>
      <c r="G103" s="250"/>
      <c r="H103" s="250"/>
      <c r="I103" s="133"/>
      <c r="J103" s="133"/>
      <c r="K103" s="133"/>
      <c r="L103" s="133"/>
      <c r="M103" s="133"/>
      <c r="N103" s="225">
        <f>ROUND(N87*T103,2)</f>
        <v>0</v>
      </c>
      <c r="O103" s="251"/>
      <c r="P103" s="251"/>
      <c r="Q103" s="251"/>
      <c r="R103" s="135"/>
      <c r="S103" s="136"/>
      <c r="T103" s="137"/>
      <c r="U103" s="138" t="s">
        <v>40</v>
      </c>
      <c r="V103" s="136"/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9" t="s">
        <v>120</v>
      </c>
      <c r="AZ103" s="136"/>
      <c r="BA103" s="136"/>
      <c r="BB103" s="136"/>
      <c r="BC103" s="136"/>
      <c r="BD103" s="136"/>
      <c r="BE103" s="140">
        <f t="shared" si="0"/>
        <v>0</v>
      </c>
      <c r="BF103" s="140">
        <f t="shared" si="1"/>
        <v>0</v>
      </c>
      <c r="BG103" s="140">
        <f t="shared" si="2"/>
        <v>0</v>
      </c>
      <c r="BH103" s="140">
        <f t="shared" si="3"/>
        <v>0</v>
      </c>
      <c r="BI103" s="140">
        <f t="shared" si="4"/>
        <v>0</v>
      </c>
      <c r="BJ103" s="139" t="s">
        <v>80</v>
      </c>
      <c r="BK103" s="136"/>
      <c r="BL103" s="136"/>
      <c r="BM103" s="136"/>
    </row>
    <row r="104" spans="2:65" s="1" customFormat="1" ht="18" customHeight="1">
      <c r="B104" s="132"/>
      <c r="C104" s="133"/>
      <c r="D104" s="134" t="s">
        <v>125</v>
      </c>
      <c r="E104" s="133"/>
      <c r="F104" s="133"/>
      <c r="G104" s="133"/>
      <c r="H104" s="133"/>
      <c r="I104" s="133"/>
      <c r="J104" s="133"/>
      <c r="K104" s="133"/>
      <c r="L104" s="133"/>
      <c r="M104" s="133"/>
      <c r="N104" s="225">
        <f>ROUND(N87*T104,2)</f>
        <v>0</v>
      </c>
      <c r="O104" s="251"/>
      <c r="P104" s="251"/>
      <c r="Q104" s="251"/>
      <c r="R104" s="135"/>
      <c r="S104" s="136"/>
      <c r="T104" s="141"/>
      <c r="U104" s="142" t="s">
        <v>40</v>
      </c>
      <c r="V104" s="136"/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9" t="s">
        <v>126</v>
      </c>
      <c r="AZ104" s="136"/>
      <c r="BA104" s="136"/>
      <c r="BB104" s="136"/>
      <c r="BC104" s="136"/>
      <c r="BD104" s="136"/>
      <c r="BE104" s="140">
        <f t="shared" si="0"/>
        <v>0</v>
      </c>
      <c r="BF104" s="140">
        <f t="shared" si="1"/>
        <v>0</v>
      </c>
      <c r="BG104" s="140">
        <f t="shared" si="2"/>
        <v>0</v>
      </c>
      <c r="BH104" s="140">
        <f t="shared" si="3"/>
        <v>0</v>
      </c>
      <c r="BI104" s="140">
        <f t="shared" si="4"/>
        <v>0</v>
      </c>
      <c r="BJ104" s="139" t="s">
        <v>80</v>
      </c>
      <c r="BK104" s="136"/>
      <c r="BL104" s="136"/>
      <c r="BM104" s="136"/>
    </row>
    <row r="105" spans="2:65" s="1" customFormat="1" ht="13.5"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8"/>
    </row>
    <row r="106" spans="2:65" s="1" customFormat="1" ht="29.25" customHeight="1">
      <c r="B106" s="36"/>
      <c r="C106" s="113" t="s">
        <v>95</v>
      </c>
      <c r="D106" s="114"/>
      <c r="E106" s="114"/>
      <c r="F106" s="114"/>
      <c r="G106" s="114"/>
      <c r="H106" s="114"/>
      <c r="I106" s="114"/>
      <c r="J106" s="114"/>
      <c r="K106" s="114"/>
      <c r="L106" s="231">
        <f>ROUND(SUM(N87+N98),2)</f>
        <v>0</v>
      </c>
      <c r="M106" s="231"/>
      <c r="N106" s="231"/>
      <c r="O106" s="231"/>
      <c r="P106" s="231"/>
      <c r="Q106" s="231"/>
      <c r="R106" s="38"/>
    </row>
    <row r="107" spans="2:65" s="1" customFormat="1" ht="6.95" customHeight="1"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2"/>
    </row>
    <row r="111" spans="2:65" s="1" customFormat="1" ht="6.95" customHeight="1"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  <c r="N111" s="64"/>
      <c r="O111" s="64"/>
      <c r="P111" s="64"/>
      <c r="Q111" s="64"/>
      <c r="R111" s="65"/>
    </row>
    <row r="112" spans="2:65" s="1" customFormat="1" ht="36.950000000000003" customHeight="1">
      <c r="B112" s="36"/>
      <c r="C112" s="191" t="s">
        <v>127</v>
      </c>
      <c r="D112" s="234"/>
      <c r="E112" s="234"/>
      <c r="F112" s="234"/>
      <c r="G112" s="234"/>
      <c r="H112" s="234"/>
      <c r="I112" s="234"/>
      <c r="J112" s="234"/>
      <c r="K112" s="234"/>
      <c r="L112" s="234"/>
      <c r="M112" s="234"/>
      <c r="N112" s="234"/>
      <c r="O112" s="234"/>
      <c r="P112" s="234"/>
      <c r="Q112" s="234"/>
      <c r="R112" s="38"/>
    </row>
    <row r="113" spans="2:65" s="1" customFormat="1" ht="6.95" customHeight="1"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8"/>
    </row>
    <row r="114" spans="2:65" s="1" customFormat="1" ht="36.950000000000003" customHeight="1">
      <c r="B114" s="36"/>
      <c r="C114" s="70" t="s">
        <v>19</v>
      </c>
      <c r="D114" s="37"/>
      <c r="E114" s="37"/>
      <c r="F114" s="211" t="str">
        <f>F6</f>
        <v>DVT Novodomský potok, IDVT 10239422 ř. km 0,124 - 0,610  Kaplice - oprava opevnění</v>
      </c>
      <c r="G114" s="234"/>
      <c r="H114" s="234"/>
      <c r="I114" s="234"/>
      <c r="J114" s="234"/>
      <c r="K114" s="234"/>
      <c r="L114" s="234"/>
      <c r="M114" s="234"/>
      <c r="N114" s="234"/>
      <c r="O114" s="234"/>
      <c r="P114" s="234"/>
      <c r="Q114" s="37"/>
      <c r="R114" s="38"/>
    </row>
    <row r="115" spans="2:65" s="1" customFormat="1" ht="6.95" customHeight="1"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8"/>
    </row>
    <row r="116" spans="2:65" s="1" customFormat="1" ht="18" customHeight="1">
      <c r="B116" s="36"/>
      <c r="C116" s="31" t="s">
        <v>23</v>
      </c>
      <c r="D116" s="37"/>
      <c r="E116" s="37"/>
      <c r="F116" s="29" t="str">
        <f>F8</f>
        <v xml:space="preserve"> </v>
      </c>
      <c r="G116" s="37"/>
      <c r="H116" s="37"/>
      <c r="I116" s="37"/>
      <c r="J116" s="37"/>
      <c r="K116" s="31" t="s">
        <v>25</v>
      </c>
      <c r="L116" s="37"/>
      <c r="M116" s="236" t="str">
        <f>IF(O8="","",O8)</f>
        <v/>
      </c>
      <c r="N116" s="236"/>
      <c r="O116" s="236"/>
      <c r="P116" s="236"/>
      <c r="Q116" s="37"/>
      <c r="R116" s="38"/>
    </row>
    <row r="117" spans="2:65" s="1" customFormat="1" ht="6.95" customHeight="1"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8"/>
    </row>
    <row r="118" spans="2:65" s="1" customFormat="1">
      <c r="B118" s="36"/>
      <c r="C118" s="31" t="s">
        <v>27</v>
      </c>
      <c r="D118" s="37"/>
      <c r="E118" s="37"/>
      <c r="F118" s="29" t="str">
        <f>E11</f>
        <v xml:space="preserve"> </v>
      </c>
      <c r="G118" s="37"/>
      <c r="H118" s="37"/>
      <c r="I118" s="37"/>
      <c r="J118" s="37"/>
      <c r="K118" s="31" t="s">
        <v>32</v>
      </c>
      <c r="L118" s="37"/>
      <c r="M118" s="195" t="str">
        <f>E17</f>
        <v xml:space="preserve"> </v>
      </c>
      <c r="N118" s="195"/>
      <c r="O118" s="195"/>
      <c r="P118" s="195"/>
      <c r="Q118" s="195"/>
      <c r="R118" s="38"/>
    </row>
    <row r="119" spans="2:65" s="1" customFormat="1" ht="14.45" customHeight="1">
      <c r="B119" s="36"/>
      <c r="C119" s="31" t="s">
        <v>30</v>
      </c>
      <c r="D119" s="37"/>
      <c r="E119" s="37"/>
      <c r="F119" s="29" t="str">
        <f>IF(E14="","",E14)</f>
        <v>Vyplň údaj</v>
      </c>
      <c r="G119" s="37"/>
      <c r="H119" s="37"/>
      <c r="I119" s="37"/>
      <c r="J119" s="37"/>
      <c r="K119" s="31" t="s">
        <v>34</v>
      </c>
      <c r="L119" s="37"/>
      <c r="M119" s="195">
        <f>E20</f>
        <v>0</v>
      </c>
      <c r="N119" s="195"/>
      <c r="O119" s="195"/>
      <c r="P119" s="195"/>
      <c r="Q119" s="195"/>
      <c r="R119" s="38"/>
    </row>
    <row r="120" spans="2:65" s="1" customFormat="1" ht="10.35" customHeight="1"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8"/>
    </row>
    <row r="121" spans="2:65" s="8" customFormat="1" ht="29.25" customHeight="1">
      <c r="B121" s="143"/>
      <c r="C121" s="144" t="s">
        <v>128</v>
      </c>
      <c r="D121" s="145" t="s">
        <v>129</v>
      </c>
      <c r="E121" s="145" t="s">
        <v>57</v>
      </c>
      <c r="F121" s="252" t="s">
        <v>130</v>
      </c>
      <c r="G121" s="252"/>
      <c r="H121" s="252"/>
      <c r="I121" s="252"/>
      <c r="J121" s="145" t="s">
        <v>131</v>
      </c>
      <c r="K121" s="145" t="s">
        <v>132</v>
      </c>
      <c r="L121" s="252" t="s">
        <v>133</v>
      </c>
      <c r="M121" s="252"/>
      <c r="N121" s="252" t="s">
        <v>106</v>
      </c>
      <c r="O121" s="252"/>
      <c r="P121" s="252"/>
      <c r="Q121" s="253"/>
      <c r="R121" s="146"/>
      <c r="T121" s="77" t="s">
        <v>134</v>
      </c>
      <c r="U121" s="78" t="s">
        <v>39</v>
      </c>
      <c r="V121" s="78" t="s">
        <v>135</v>
      </c>
      <c r="W121" s="78" t="s">
        <v>136</v>
      </c>
      <c r="X121" s="78" t="s">
        <v>137</v>
      </c>
      <c r="Y121" s="78" t="s">
        <v>138</v>
      </c>
      <c r="Z121" s="78" t="s">
        <v>139</v>
      </c>
      <c r="AA121" s="79" t="s">
        <v>140</v>
      </c>
    </row>
    <row r="122" spans="2:65" s="1" customFormat="1" ht="29.25" customHeight="1">
      <c r="B122" s="36"/>
      <c r="C122" s="81" t="s">
        <v>103</v>
      </c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266">
        <f>BK122</f>
        <v>0</v>
      </c>
      <c r="O122" s="267"/>
      <c r="P122" s="267"/>
      <c r="Q122" s="267"/>
      <c r="R122" s="38"/>
      <c r="T122" s="80"/>
      <c r="U122" s="52"/>
      <c r="V122" s="52"/>
      <c r="W122" s="147">
        <f>W123+W216</f>
        <v>0</v>
      </c>
      <c r="X122" s="52"/>
      <c r="Y122" s="147">
        <f>Y123+Y216</f>
        <v>1732.4927587</v>
      </c>
      <c r="Z122" s="52"/>
      <c r="AA122" s="148">
        <f>AA123+AA216</f>
        <v>1.2220199999999999</v>
      </c>
      <c r="AT122" s="20" t="s">
        <v>74</v>
      </c>
      <c r="AU122" s="20" t="s">
        <v>108</v>
      </c>
      <c r="BK122" s="149">
        <f>BK123+BK216</f>
        <v>0</v>
      </c>
    </row>
    <row r="123" spans="2:65" s="9" customFormat="1" ht="37.35" customHeight="1">
      <c r="B123" s="150"/>
      <c r="C123" s="151"/>
      <c r="D123" s="152" t="s">
        <v>109</v>
      </c>
      <c r="E123" s="152"/>
      <c r="F123" s="152"/>
      <c r="G123" s="152"/>
      <c r="H123" s="152"/>
      <c r="I123" s="152"/>
      <c r="J123" s="152"/>
      <c r="K123" s="152"/>
      <c r="L123" s="152"/>
      <c r="M123" s="152"/>
      <c r="N123" s="268">
        <f>BK123</f>
        <v>0</v>
      </c>
      <c r="O123" s="246"/>
      <c r="P123" s="246"/>
      <c r="Q123" s="246"/>
      <c r="R123" s="153"/>
      <c r="T123" s="154"/>
      <c r="U123" s="151"/>
      <c r="V123" s="151"/>
      <c r="W123" s="155">
        <f>W124+W157+W169+W183+W186+W189+W202+W209</f>
        <v>0</v>
      </c>
      <c r="X123" s="151"/>
      <c r="Y123" s="155">
        <f>Y124+Y157+Y169+Y183+Y186+Y189+Y202+Y209</f>
        <v>1732.4927587</v>
      </c>
      <c r="Z123" s="151"/>
      <c r="AA123" s="156">
        <f>AA124+AA157+AA169+AA183+AA186+AA189+AA202+AA209</f>
        <v>1.2220199999999999</v>
      </c>
      <c r="AR123" s="157" t="s">
        <v>80</v>
      </c>
      <c r="AT123" s="158" t="s">
        <v>74</v>
      </c>
      <c r="AU123" s="158" t="s">
        <v>75</v>
      </c>
      <c r="AY123" s="157" t="s">
        <v>141</v>
      </c>
      <c r="BK123" s="159">
        <f>BK124+BK157+BK169+BK183+BK186+BK189+BK202+BK209</f>
        <v>0</v>
      </c>
    </row>
    <row r="124" spans="2:65" s="9" customFormat="1" ht="19.899999999999999" customHeight="1">
      <c r="B124" s="150"/>
      <c r="C124" s="151"/>
      <c r="D124" s="160" t="s">
        <v>110</v>
      </c>
      <c r="E124" s="160"/>
      <c r="F124" s="160"/>
      <c r="G124" s="160"/>
      <c r="H124" s="160"/>
      <c r="I124" s="160"/>
      <c r="J124" s="160"/>
      <c r="K124" s="160"/>
      <c r="L124" s="160"/>
      <c r="M124" s="160"/>
      <c r="N124" s="269">
        <f>BK124</f>
        <v>0</v>
      </c>
      <c r="O124" s="270"/>
      <c r="P124" s="270"/>
      <c r="Q124" s="270"/>
      <c r="R124" s="153"/>
      <c r="T124" s="154"/>
      <c r="U124" s="151"/>
      <c r="V124" s="151"/>
      <c r="W124" s="155">
        <f>SUM(W125:W156)</f>
        <v>0</v>
      </c>
      <c r="X124" s="151"/>
      <c r="Y124" s="155">
        <f>SUM(Y125:Y156)</f>
        <v>53.942256999999998</v>
      </c>
      <c r="Z124" s="151"/>
      <c r="AA124" s="156">
        <f>SUM(AA125:AA156)</f>
        <v>0</v>
      </c>
      <c r="AR124" s="157" t="s">
        <v>80</v>
      </c>
      <c r="AT124" s="158" t="s">
        <v>74</v>
      </c>
      <c r="AU124" s="158" t="s">
        <v>80</v>
      </c>
      <c r="AY124" s="157" t="s">
        <v>141</v>
      </c>
      <c r="BK124" s="159">
        <f>SUM(BK125:BK156)</f>
        <v>0</v>
      </c>
    </row>
    <row r="125" spans="2:65" s="1" customFormat="1" ht="25.5" customHeight="1">
      <c r="B125" s="132"/>
      <c r="C125" s="161" t="s">
        <v>80</v>
      </c>
      <c r="D125" s="161" t="s">
        <v>142</v>
      </c>
      <c r="E125" s="162" t="s">
        <v>143</v>
      </c>
      <c r="F125" s="254" t="s">
        <v>144</v>
      </c>
      <c r="G125" s="254"/>
      <c r="H125" s="254"/>
      <c r="I125" s="254"/>
      <c r="J125" s="163" t="s">
        <v>145</v>
      </c>
      <c r="K125" s="164">
        <v>192.6</v>
      </c>
      <c r="L125" s="255">
        <v>0</v>
      </c>
      <c r="M125" s="255"/>
      <c r="N125" s="256">
        <f>ROUND(L125*K125,2)</f>
        <v>0</v>
      </c>
      <c r="O125" s="256"/>
      <c r="P125" s="256"/>
      <c r="Q125" s="256"/>
      <c r="R125" s="135"/>
      <c r="T125" s="165" t="s">
        <v>5</v>
      </c>
      <c r="U125" s="45" t="s">
        <v>40</v>
      </c>
      <c r="V125" s="37"/>
      <c r="W125" s="166">
        <f>V125*K125</f>
        <v>0</v>
      </c>
      <c r="X125" s="166">
        <v>0</v>
      </c>
      <c r="Y125" s="166">
        <f>X125*K125</f>
        <v>0</v>
      </c>
      <c r="Z125" s="166">
        <v>0</v>
      </c>
      <c r="AA125" s="167">
        <f>Z125*K125</f>
        <v>0</v>
      </c>
      <c r="AR125" s="20" t="s">
        <v>146</v>
      </c>
      <c r="AT125" s="20" t="s">
        <v>142</v>
      </c>
      <c r="AU125" s="20" t="s">
        <v>101</v>
      </c>
      <c r="AY125" s="20" t="s">
        <v>141</v>
      </c>
      <c r="BE125" s="106">
        <f>IF(U125="základní",N125,0)</f>
        <v>0</v>
      </c>
      <c r="BF125" s="106">
        <f>IF(U125="snížená",N125,0)</f>
        <v>0</v>
      </c>
      <c r="BG125" s="106">
        <f>IF(U125="zákl. přenesená",N125,0)</f>
        <v>0</v>
      </c>
      <c r="BH125" s="106">
        <f>IF(U125="sníž. přenesená",N125,0)</f>
        <v>0</v>
      </c>
      <c r="BI125" s="106">
        <f>IF(U125="nulová",N125,0)</f>
        <v>0</v>
      </c>
      <c r="BJ125" s="20" t="s">
        <v>80</v>
      </c>
      <c r="BK125" s="106">
        <f>ROUND(L125*K125,2)</f>
        <v>0</v>
      </c>
      <c r="BL125" s="20" t="s">
        <v>146</v>
      </c>
      <c r="BM125" s="20" t="s">
        <v>147</v>
      </c>
    </row>
    <row r="126" spans="2:65" s="1" customFormat="1" ht="16.5" customHeight="1">
      <c r="B126" s="132"/>
      <c r="C126" s="161" t="s">
        <v>101</v>
      </c>
      <c r="D126" s="161" t="s">
        <v>142</v>
      </c>
      <c r="E126" s="162" t="s">
        <v>148</v>
      </c>
      <c r="F126" s="254" t="s">
        <v>149</v>
      </c>
      <c r="G126" s="254"/>
      <c r="H126" s="254"/>
      <c r="I126" s="254"/>
      <c r="J126" s="163" t="s">
        <v>145</v>
      </c>
      <c r="K126" s="164">
        <v>45.67</v>
      </c>
      <c r="L126" s="255">
        <v>0</v>
      </c>
      <c r="M126" s="255"/>
      <c r="N126" s="256">
        <f>ROUND(L126*K126,2)</f>
        <v>0</v>
      </c>
      <c r="O126" s="256"/>
      <c r="P126" s="256"/>
      <c r="Q126" s="256"/>
      <c r="R126" s="135"/>
      <c r="T126" s="165" t="s">
        <v>5</v>
      </c>
      <c r="U126" s="45" t="s">
        <v>40</v>
      </c>
      <c r="V126" s="37"/>
      <c r="W126" s="166">
        <f>V126*K126</f>
        <v>0</v>
      </c>
      <c r="X126" s="166">
        <v>0</v>
      </c>
      <c r="Y126" s="166">
        <f>X126*K126</f>
        <v>0</v>
      </c>
      <c r="Z126" s="166">
        <v>0</v>
      </c>
      <c r="AA126" s="167">
        <f>Z126*K126</f>
        <v>0</v>
      </c>
      <c r="AR126" s="20" t="s">
        <v>146</v>
      </c>
      <c r="AT126" s="20" t="s">
        <v>142</v>
      </c>
      <c r="AU126" s="20" t="s">
        <v>101</v>
      </c>
      <c r="AY126" s="20" t="s">
        <v>141</v>
      </c>
      <c r="BE126" s="106">
        <f>IF(U126="základní",N126,0)</f>
        <v>0</v>
      </c>
      <c r="BF126" s="106">
        <f>IF(U126="snížená",N126,0)</f>
        <v>0</v>
      </c>
      <c r="BG126" s="106">
        <f>IF(U126="zákl. přenesená",N126,0)</f>
        <v>0</v>
      </c>
      <c r="BH126" s="106">
        <f>IF(U126="sníž. přenesená",N126,0)</f>
        <v>0</v>
      </c>
      <c r="BI126" s="106">
        <f>IF(U126="nulová",N126,0)</f>
        <v>0</v>
      </c>
      <c r="BJ126" s="20" t="s">
        <v>80</v>
      </c>
      <c r="BK126" s="106">
        <f>ROUND(L126*K126,2)</f>
        <v>0</v>
      </c>
      <c r="BL126" s="20" t="s">
        <v>146</v>
      </c>
      <c r="BM126" s="20" t="s">
        <v>150</v>
      </c>
    </row>
    <row r="127" spans="2:65" s="10" customFormat="1" ht="16.5" customHeight="1">
      <c r="B127" s="168"/>
      <c r="C127" s="169"/>
      <c r="D127" s="169"/>
      <c r="E127" s="170" t="s">
        <v>5</v>
      </c>
      <c r="F127" s="257" t="s">
        <v>151</v>
      </c>
      <c r="G127" s="258"/>
      <c r="H127" s="258"/>
      <c r="I127" s="258"/>
      <c r="J127" s="169"/>
      <c r="K127" s="171">
        <v>10.8</v>
      </c>
      <c r="L127" s="169"/>
      <c r="M127" s="169"/>
      <c r="N127" s="169"/>
      <c r="O127" s="169"/>
      <c r="P127" s="169"/>
      <c r="Q127" s="169"/>
      <c r="R127" s="172"/>
      <c r="T127" s="173"/>
      <c r="U127" s="169"/>
      <c r="V127" s="169"/>
      <c r="W127" s="169"/>
      <c r="X127" s="169"/>
      <c r="Y127" s="169"/>
      <c r="Z127" s="169"/>
      <c r="AA127" s="174"/>
      <c r="AT127" s="175" t="s">
        <v>152</v>
      </c>
      <c r="AU127" s="175" t="s">
        <v>101</v>
      </c>
      <c r="AV127" s="10" t="s">
        <v>101</v>
      </c>
      <c r="AW127" s="10" t="s">
        <v>33</v>
      </c>
      <c r="AX127" s="10" t="s">
        <v>75</v>
      </c>
      <c r="AY127" s="175" t="s">
        <v>141</v>
      </c>
    </row>
    <row r="128" spans="2:65" s="10" customFormat="1" ht="16.5" customHeight="1">
      <c r="B128" s="168"/>
      <c r="C128" s="169"/>
      <c r="D128" s="169"/>
      <c r="E128" s="170" t="s">
        <v>5</v>
      </c>
      <c r="F128" s="259" t="s">
        <v>153</v>
      </c>
      <c r="G128" s="260"/>
      <c r="H128" s="260"/>
      <c r="I128" s="260"/>
      <c r="J128" s="169"/>
      <c r="K128" s="171">
        <v>24.72</v>
      </c>
      <c r="L128" s="169"/>
      <c r="M128" s="169"/>
      <c r="N128" s="169"/>
      <c r="O128" s="169"/>
      <c r="P128" s="169"/>
      <c r="Q128" s="169"/>
      <c r="R128" s="172"/>
      <c r="T128" s="173"/>
      <c r="U128" s="169"/>
      <c r="V128" s="169"/>
      <c r="W128" s="169"/>
      <c r="X128" s="169"/>
      <c r="Y128" s="169"/>
      <c r="Z128" s="169"/>
      <c r="AA128" s="174"/>
      <c r="AT128" s="175" t="s">
        <v>152</v>
      </c>
      <c r="AU128" s="175" t="s">
        <v>101</v>
      </c>
      <c r="AV128" s="10" t="s">
        <v>101</v>
      </c>
      <c r="AW128" s="10" t="s">
        <v>33</v>
      </c>
      <c r="AX128" s="10" t="s">
        <v>75</v>
      </c>
      <c r="AY128" s="175" t="s">
        <v>141</v>
      </c>
    </row>
    <row r="129" spans="2:65" s="10" customFormat="1" ht="16.5" customHeight="1">
      <c r="B129" s="168"/>
      <c r="C129" s="169"/>
      <c r="D129" s="169"/>
      <c r="E129" s="170" t="s">
        <v>5</v>
      </c>
      <c r="F129" s="259" t="s">
        <v>154</v>
      </c>
      <c r="G129" s="260"/>
      <c r="H129" s="260"/>
      <c r="I129" s="260"/>
      <c r="J129" s="169"/>
      <c r="K129" s="171">
        <v>10.15</v>
      </c>
      <c r="L129" s="169"/>
      <c r="M129" s="169"/>
      <c r="N129" s="169"/>
      <c r="O129" s="169"/>
      <c r="P129" s="169"/>
      <c r="Q129" s="169"/>
      <c r="R129" s="172"/>
      <c r="T129" s="173"/>
      <c r="U129" s="169"/>
      <c r="V129" s="169"/>
      <c r="W129" s="169"/>
      <c r="X129" s="169"/>
      <c r="Y129" s="169"/>
      <c r="Z129" s="169"/>
      <c r="AA129" s="174"/>
      <c r="AT129" s="175" t="s">
        <v>152</v>
      </c>
      <c r="AU129" s="175" t="s">
        <v>101</v>
      </c>
      <c r="AV129" s="10" t="s">
        <v>101</v>
      </c>
      <c r="AW129" s="10" t="s">
        <v>33</v>
      </c>
      <c r="AX129" s="10" t="s">
        <v>75</v>
      </c>
      <c r="AY129" s="175" t="s">
        <v>141</v>
      </c>
    </row>
    <row r="130" spans="2:65" s="11" customFormat="1" ht="16.5" customHeight="1">
      <c r="B130" s="176"/>
      <c r="C130" s="177"/>
      <c r="D130" s="177"/>
      <c r="E130" s="178" t="s">
        <v>5</v>
      </c>
      <c r="F130" s="261" t="s">
        <v>155</v>
      </c>
      <c r="G130" s="262"/>
      <c r="H130" s="262"/>
      <c r="I130" s="262"/>
      <c r="J130" s="177"/>
      <c r="K130" s="179">
        <v>45.67</v>
      </c>
      <c r="L130" s="177"/>
      <c r="M130" s="177"/>
      <c r="N130" s="177"/>
      <c r="O130" s="177"/>
      <c r="P130" s="177"/>
      <c r="Q130" s="177"/>
      <c r="R130" s="180"/>
      <c r="T130" s="181"/>
      <c r="U130" s="177"/>
      <c r="V130" s="177"/>
      <c r="W130" s="177"/>
      <c r="X130" s="177"/>
      <c r="Y130" s="177"/>
      <c r="Z130" s="177"/>
      <c r="AA130" s="182"/>
      <c r="AT130" s="183" t="s">
        <v>152</v>
      </c>
      <c r="AU130" s="183" t="s">
        <v>101</v>
      </c>
      <c r="AV130" s="11" t="s">
        <v>146</v>
      </c>
      <c r="AW130" s="11" t="s">
        <v>33</v>
      </c>
      <c r="AX130" s="11" t="s">
        <v>80</v>
      </c>
      <c r="AY130" s="183" t="s">
        <v>141</v>
      </c>
    </row>
    <row r="131" spans="2:65" s="1" customFormat="1" ht="25.5" customHeight="1">
      <c r="B131" s="132"/>
      <c r="C131" s="161" t="s">
        <v>156</v>
      </c>
      <c r="D131" s="161" t="s">
        <v>142</v>
      </c>
      <c r="E131" s="162" t="s">
        <v>157</v>
      </c>
      <c r="F131" s="254" t="s">
        <v>158</v>
      </c>
      <c r="G131" s="254"/>
      <c r="H131" s="254"/>
      <c r="I131" s="254"/>
      <c r="J131" s="163" t="s">
        <v>145</v>
      </c>
      <c r="K131" s="164">
        <v>134.82</v>
      </c>
      <c r="L131" s="255">
        <v>0</v>
      </c>
      <c r="M131" s="255"/>
      <c r="N131" s="256">
        <f>ROUND(L131*K131,2)</f>
        <v>0</v>
      </c>
      <c r="O131" s="256"/>
      <c r="P131" s="256"/>
      <c r="Q131" s="256"/>
      <c r="R131" s="135"/>
      <c r="T131" s="165" t="s">
        <v>5</v>
      </c>
      <c r="U131" s="45" t="s">
        <v>40</v>
      </c>
      <c r="V131" s="37"/>
      <c r="W131" s="166">
        <f>V131*K131</f>
        <v>0</v>
      </c>
      <c r="X131" s="166">
        <v>0.4</v>
      </c>
      <c r="Y131" s="166">
        <f>X131*K131</f>
        <v>53.927999999999997</v>
      </c>
      <c r="Z131" s="166">
        <v>0</v>
      </c>
      <c r="AA131" s="167">
        <f>Z131*K131</f>
        <v>0</v>
      </c>
      <c r="AR131" s="20" t="s">
        <v>146</v>
      </c>
      <c r="AT131" s="20" t="s">
        <v>142</v>
      </c>
      <c r="AU131" s="20" t="s">
        <v>101</v>
      </c>
      <c r="AY131" s="20" t="s">
        <v>141</v>
      </c>
      <c r="BE131" s="106">
        <f>IF(U131="základní",N131,0)</f>
        <v>0</v>
      </c>
      <c r="BF131" s="106">
        <f>IF(U131="snížená",N131,0)</f>
        <v>0</v>
      </c>
      <c r="BG131" s="106">
        <f>IF(U131="zákl. přenesená",N131,0)</f>
        <v>0</v>
      </c>
      <c r="BH131" s="106">
        <f>IF(U131="sníž. přenesená",N131,0)</f>
        <v>0</v>
      </c>
      <c r="BI131" s="106">
        <f>IF(U131="nulová",N131,0)</f>
        <v>0</v>
      </c>
      <c r="BJ131" s="20" t="s">
        <v>80</v>
      </c>
      <c r="BK131" s="106">
        <f>ROUND(L131*K131,2)</f>
        <v>0</v>
      </c>
      <c r="BL131" s="20" t="s">
        <v>146</v>
      </c>
      <c r="BM131" s="20" t="s">
        <v>159</v>
      </c>
    </row>
    <row r="132" spans="2:65" s="10" customFormat="1" ht="16.5" customHeight="1">
      <c r="B132" s="168"/>
      <c r="C132" s="169"/>
      <c r="D132" s="169"/>
      <c r="E132" s="170" t="s">
        <v>5</v>
      </c>
      <c r="F132" s="257" t="s">
        <v>160</v>
      </c>
      <c r="G132" s="258"/>
      <c r="H132" s="258"/>
      <c r="I132" s="258"/>
      <c r="J132" s="169"/>
      <c r="K132" s="171">
        <v>134.82</v>
      </c>
      <c r="L132" s="169"/>
      <c r="M132" s="169"/>
      <c r="N132" s="169"/>
      <c r="O132" s="169"/>
      <c r="P132" s="169"/>
      <c r="Q132" s="169"/>
      <c r="R132" s="172"/>
      <c r="T132" s="173"/>
      <c r="U132" s="169"/>
      <c r="V132" s="169"/>
      <c r="W132" s="169"/>
      <c r="X132" s="169"/>
      <c r="Y132" s="169"/>
      <c r="Z132" s="169"/>
      <c r="AA132" s="174"/>
      <c r="AT132" s="175" t="s">
        <v>152</v>
      </c>
      <c r="AU132" s="175" t="s">
        <v>101</v>
      </c>
      <c r="AV132" s="10" t="s">
        <v>101</v>
      </c>
      <c r="AW132" s="10" t="s">
        <v>33</v>
      </c>
      <c r="AX132" s="10" t="s">
        <v>80</v>
      </c>
      <c r="AY132" s="175" t="s">
        <v>141</v>
      </c>
    </row>
    <row r="133" spans="2:65" s="1" customFormat="1" ht="25.5" customHeight="1">
      <c r="B133" s="132"/>
      <c r="C133" s="161" t="s">
        <v>146</v>
      </c>
      <c r="D133" s="161" t="s">
        <v>142</v>
      </c>
      <c r="E133" s="162" t="s">
        <v>161</v>
      </c>
      <c r="F133" s="254" t="s">
        <v>162</v>
      </c>
      <c r="G133" s="254"/>
      <c r="H133" s="254"/>
      <c r="I133" s="254"/>
      <c r="J133" s="163" t="s">
        <v>145</v>
      </c>
      <c r="K133" s="164">
        <v>31.97</v>
      </c>
      <c r="L133" s="255">
        <v>0</v>
      </c>
      <c r="M133" s="255"/>
      <c r="N133" s="256">
        <f>ROUND(L133*K133,2)</f>
        <v>0</v>
      </c>
      <c r="O133" s="256"/>
      <c r="P133" s="256"/>
      <c r="Q133" s="256"/>
      <c r="R133" s="135"/>
      <c r="T133" s="165" t="s">
        <v>5</v>
      </c>
      <c r="U133" s="45" t="s">
        <v>40</v>
      </c>
      <c r="V133" s="37"/>
      <c r="W133" s="166">
        <f>V133*K133</f>
        <v>0</v>
      </c>
      <c r="X133" s="166">
        <v>0</v>
      </c>
      <c r="Y133" s="166">
        <f>X133*K133</f>
        <v>0</v>
      </c>
      <c r="Z133" s="166">
        <v>0</v>
      </c>
      <c r="AA133" s="167">
        <f>Z133*K133</f>
        <v>0</v>
      </c>
      <c r="AR133" s="20" t="s">
        <v>146</v>
      </c>
      <c r="AT133" s="20" t="s">
        <v>142</v>
      </c>
      <c r="AU133" s="20" t="s">
        <v>101</v>
      </c>
      <c r="AY133" s="20" t="s">
        <v>141</v>
      </c>
      <c r="BE133" s="106">
        <f>IF(U133="základní",N133,0)</f>
        <v>0</v>
      </c>
      <c r="BF133" s="106">
        <f>IF(U133="snížená",N133,0)</f>
        <v>0</v>
      </c>
      <c r="BG133" s="106">
        <f>IF(U133="zákl. přenesená",N133,0)</f>
        <v>0</v>
      </c>
      <c r="BH133" s="106">
        <f>IF(U133="sníž. přenesená",N133,0)</f>
        <v>0</v>
      </c>
      <c r="BI133" s="106">
        <f>IF(U133="nulová",N133,0)</f>
        <v>0</v>
      </c>
      <c r="BJ133" s="20" t="s">
        <v>80</v>
      </c>
      <c r="BK133" s="106">
        <f>ROUND(L133*K133,2)</f>
        <v>0</v>
      </c>
      <c r="BL133" s="20" t="s">
        <v>146</v>
      </c>
      <c r="BM133" s="20" t="s">
        <v>163</v>
      </c>
    </row>
    <row r="134" spans="2:65" s="10" customFormat="1" ht="16.5" customHeight="1">
      <c r="B134" s="168"/>
      <c r="C134" s="169"/>
      <c r="D134" s="169"/>
      <c r="E134" s="170" t="s">
        <v>5</v>
      </c>
      <c r="F134" s="257" t="s">
        <v>164</v>
      </c>
      <c r="G134" s="258"/>
      <c r="H134" s="258"/>
      <c r="I134" s="258"/>
      <c r="J134" s="169"/>
      <c r="K134" s="171">
        <v>31.97</v>
      </c>
      <c r="L134" s="169"/>
      <c r="M134" s="169"/>
      <c r="N134" s="169"/>
      <c r="O134" s="169"/>
      <c r="P134" s="169"/>
      <c r="Q134" s="169"/>
      <c r="R134" s="172"/>
      <c r="T134" s="173"/>
      <c r="U134" s="169"/>
      <c r="V134" s="169"/>
      <c r="W134" s="169"/>
      <c r="X134" s="169"/>
      <c r="Y134" s="169"/>
      <c r="Z134" s="169"/>
      <c r="AA134" s="174"/>
      <c r="AT134" s="175" t="s">
        <v>152</v>
      </c>
      <c r="AU134" s="175" t="s">
        <v>101</v>
      </c>
      <c r="AV134" s="10" t="s">
        <v>101</v>
      </c>
      <c r="AW134" s="10" t="s">
        <v>33</v>
      </c>
      <c r="AX134" s="10" t="s">
        <v>80</v>
      </c>
      <c r="AY134" s="175" t="s">
        <v>141</v>
      </c>
    </row>
    <row r="135" spans="2:65" s="1" customFormat="1" ht="25.5" customHeight="1">
      <c r="B135" s="132"/>
      <c r="C135" s="161" t="s">
        <v>165</v>
      </c>
      <c r="D135" s="161" t="s">
        <v>142</v>
      </c>
      <c r="E135" s="162" t="s">
        <v>166</v>
      </c>
      <c r="F135" s="254" t="s">
        <v>167</v>
      </c>
      <c r="G135" s="254"/>
      <c r="H135" s="254"/>
      <c r="I135" s="254"/>
      <c r="J135" s="163" t="s">
        <v>145</v>
      </c>
      <c r="K135" s="164">
        <v>1127.58</v>
      </c>
      <c r="L135" s="255">
        <v>0</v>
      </c>
      <c r="M135" s="255"/>
      <c r="N135" s="256">
        <f>ROUND(L135*K135,2)</f>
        <v>0</v>
      </c>
      <c r="O135" s="256"/>
      <c r="P135" s="256"/>
      <c r="Q135" s="256"/>
      <c r="R135" s="135"/>
      <c r="T135" s="165" t="s">
        <v>5</v>
      </c>
      <c r="U135" s="45" t="s">
        <v>40</v>
      </c>
      <c r="V135" s="37"/>
      <c r="W135" s="166">
        <f>V135*K135</f>
        <v>0</v>
      </c>
      <c r="X135" s="166">
        <v>0</v>
      </c>
      <c r="Y135" s="166">
        <f>X135*K135</f>
        <v>0</v>
      </c>
      <c r="Z135" s="166">
        <v>0</v>
      </c>
      <c r="AA135" s="167">
        <f>Z135*K135</f>
        <v>0</v>
      </c>
      <c r="AR135" s="20" t="s">
        <v>146</v>
      </c>
      <c r="AT135" s="20" t="s">
        <v>142</v>
      </c>
      <c r="AU135" s="20" t="s">
        <v>101</v>
      </c>
      <c r="AY135" s="20" t="s">
        <v>141</v>
      </c>
      <c r="BE135" s="106">
        <f>IF(U135="základní",N135,0)</f>
        <v>0</v>
      </c>
      <c r="BF135" s="106">
        <f>IF(U135="snížená",N135,0)</f>
        <v>0</v>
      </c>
      <c r="BG135" s="106">
        <f>IF(U135="zákl. přenesená",N135,0)</f>
        <v>0</v>
      </c>
      <c r="BH135" s="106">
        <f>IF(U135="sníž. přenesená",N135,0)</f>
        <v>0</v>
      </c>
      <c r="BI135" s="106">
        <f>IF(U135="nulová",N135,0)</f>
        <v>0</v>
      </c>
      <c r="BJ135" s="20" t="s">
        <v>80</v>
      </c>
      <c r="BK135" s="106">
        <f>ROUND(L135*K135,2)</f>
        <v>0</v>
      </c>
      <c r="BL135" s="20" t="s">
        <v>146</v>
      </c>
      <c r="BM135" s="20" t="s">
        <v>168</v>
      </c>
    </row>
    <row r="136" spans="2:65" s="1" customFormat="1" ht="25.5" customHeight="1">
      <c r="B136" s="132"/>
      <c r="C136" s="161" t="s">
        <v>169</v>
      </c>
      <c r="D136" s="161" t="s">
        <v>142</v>
      </c>
      <c r="E136" s="162" t="s">
        <v>170</v>
      </c>
      <c r="F136" s="254" t="s">
        <v>171</v>
      </c>
      <c r="G136" s="254"/>
      <c r="H136" s="254"/>
      <c r="I136" s="254"/>
      <c r="J136" s="163" t="s">
        <v>145</v>
      </c>
      <c r="K136" s="164">
        <v>1127.58</v>
      </c>
      <c r="L136" s="255">
        <v>0</v>
      </c>
      <c r="M136" s="255"/>
      <c r="N136" s="256">
        <f>ROUND(L136*K136,2)</f>
        <v>0</v>
      </c>
      <c r="O136" s="256"/>
      <c r="P136" s="256"/>
      <c r="Q136" s="256"/>
      <c r="R136" s="135"/>
      <c r="T136" s="165" t="s">
        <v>5</v>
      </c>
      <c r="U136" s="45" t="s">
        <v>40</v>
      </c>
      <c r="V136" s="37"/>
      <c r="W136" s="166">
        <f>V136*K136</f>
        <v>0</v>
      </c>
      <c r="X136" s="166">
        <v>0</v>
      </c>
      <c r="Y136" s="166">
        <f>X136*K136</f>
        <v>0</v>
      </c>
      <c r="Z136" s="166">
        <v>0</v>
      </c>
      <c r="AA136" s="167">
        <f>Z136*K136</f>
        <v>0</v>
      </c>
      <c r="AR136" s="20" t="s">
        <v>146</v>
      </c>
      <c r="AT136" s="20" t="s">
        <v>142</v>
      </c>
      <c r="AU136" s="20" t="s">
        <v>101</v>
      </c>
      <c r="AY136" s="20" t="s">
        <v>141</v>
      </c>
      <c r="BE136" s="106">
        <f>IF(U136="základní",N136,0)</f>
        <v>0</v>
      </c>
      <c r="BF136" s="106">
        <f>IF(U136="snížená",N136,0)</f>
        <v>0</v>
      </c>
      <c r="BG136" s="106">
        <f>IF(U136="zákl. přenesená",N136,0)</f>
        <v>0</v>
      </c>
      <c r="BH136" s="106">
        <f>IF(U136="sníž. přenesená",N136,0)</f>
        <v>0</v>
      </c>
      <c r="BI136" s="106">
        <f>IF(U136="nulová",N136,0)</f>
        <v>0</v>
      </c>
      <c r="BJ136" s="20" t="s">
        <v>80</v>
      </c>
      <c r="BK136" s="106">
        <f>ROUND(L136*K136,2)</f>
        <v>0</v>
      </c>
      <c r="BL136" s="20" t="s">
        <v>146</v>
      </c>
      <c r="BM136" s="20" t="s">
        <v>172</v>
      </c>
    </row>
    <row r="137" spans="2:65" s="1" customFormat="1" ht="25.5" customHeight="1">
      <c r="B137" s="132"/>
      <c r="C137" s="161" t="s">
        <v>173</v>
      </c>
      <c r="D137" s="161" t="s">
        <v>142</v>
      </c>
      <c r="E137" s="162" t="s">
        <v>174</v>
      </c>
      <c r="F137" s="254" t="s">
        <v>175</v>
      </c>
      <c r="G137" s="254"/>
      <c r="H137" s="254"/>
      <c r="I137" s="254"/>
      <c r="J137" s="163" t="s">
        <v>145</v>
      </c>
      <c r="K137" s="164">
        <v>932.04</v>
      </c>
      <c r="L137" s="255">
        <v>0</v>
      </c>
      <c r="M137" s="255"/>
      <c r="N137" s="256">
        <f>ROUND(L137*K137,2)</f>
        <v>0</v>
      </c>
      <c r="O137" s="256"/>
      <c r="P137" s="256"/>
      <c r="Q137" s="256"/>
      <c r="R137" s="135"/>
      <c r="T137" s="165" t="s">
        <v>5</v>
      </c>
      <c r="U137" s="45" t="s">
        <v>40</v>
      </c>
      <c r="V137" s="37"/>
      <c r="W137" s="166">
        <f>V137*K137</f>
        <v>0</v>
      </c>
      <c r="X137" s="166">
        <v>0</v>
      </c>
      <c r="Y137" s="166">
        <f>X137*K137</f>
        <v>0</v>
      </c>
      <c r="Z137" s="166">
        <v>0</v>
      </c>
      <c r="AA137" s="167">
        <f>Z137*K137</f>
        <v>0</v>
      </c>
      <c r="AR137" s="20" t="s">
        <v>146</v>
      </c>
      <c r="AT137" s="20" t="s">
        <v>142</v>
      </c>
      <c r="AU137" s="20" t="s">
        <v>101</v>
      </c>
      <c r="AY137" s="20" t="s">
        <v>141</v>
      </c>
      <c r="BE137" s="106">
        <f>IF(U137="základní",N137,0)</f>
        <v>0</v>
      </c>
      <c r="BF137" s="106">
        <f>IF(U137="snížená",N137,0)</f>
        <v>0</v>
      </c>
      <c r="BG137" s="106">
        <f>IF(U137="zákl. přenesená",N137,0)</f>
        <v>0</v>
      </c>
      <c r="BH137" s="106">
        <f>IF(U137="sníž. přenesená",N137,0)</f>
        <v>0</v>
      </c>
      <c r="BI137" s="106">
        <f>IF(U137="nulová",N137,0)</f>
        <v>0</v>
      </c>
      <c r="BJ137" s="20" t="s">
        <v>80</v>
      </c>
      <c r="BK137" s="106">
        <f>ROUND(L137*K137,2)</f>
        <v>0</v>
      </c>
      <c r="BL137" s="20" t="s">
        <v>146</v>
      </c>
      <c r="BM137" s="20" t="s">
        <v>176</v>
      </c>
    </row>
    <row r="138" spans="2:65" s="10" customFormat="1" ht="16.5" customHeight="1">
      <c r="B138" s="168"/>
      <c r="C138" s="169"/>
      <c r="D138" s="169"/>
      <c r="E138" s="170" t="s">
        <v>5</v>
      </c>
      <c r="F138" s="257" t="s">
        <v>177</v>
      </c>
      <c r="G138" s="258"/>
      <c r="H138" s="258"/>
      <c r="I138" s="258"/>
      <c r="J138" s="169"/>
      <c r="K138" s="171">
        <v>932.04</v>
      </c>
      <c r="L138" s="169"/>
      <c r="M138" s="169"/>
      <c r="N138" s="169"/>
      <c r="O138" s="169"/>
      <c r="P138" s="169"/>
      <c r="Q138" s="169"/>
      <c r="R138" s="172"/>
      <c r="T138" s="173"/>
      <c r="U138" s="169"/>
      <c r="V138" s="169"/>
      <c r="W138" s="169"/>
      <c r="X138" s="169"/>
      <c r="Y138" s="169"/>
      <c r="Z138" s="169"/>
      <c r="AA138" s="174"/>
      <c r="AT138" s="175" t="s">
        <v>152</v>
      </c>
      <c r="AU138" s="175" t="s">
        <v>101</v>
      </c>
      <c r="AV138" s="10" t="s">
        <v>101</v>
      </c>
      <c r="AW138" s="10" t="s">
        <v>33</v>
      </c>
      <c r="AX138" s="10" t="s">
        <v>80</v>
      </c>
      <c r="AY138" s="175" t="s">
        <v>141</v>
      </c>
    </row>
    <row r="139" spans="2:65" s="1" customFormat="1" ht="38.25" customHeight="1">
      <c r="B139" s="132"/>
      <c r="C139" s="161" t="s">
        <v>178</v>
      </c>
      <c r="D139" s="161" t="s">
        <v>142</v>
      </c>
      <c r="E139" s="162" t="s">
        <v>179</v>
      </c>
      <c r="F139" s="254" t="s">
        <v>180</v>
      </c>
      <c r="G139" s="254"/>
      <c r="H139" s="254"/>
      <c r="I139" s="254"/>
      <c r="J139" s="163" t="s">
        <v>145</v>
      </c>
      <c r="K139" s="164">
        <v>1864.08</v>
      </c>
      <c r="L139" s="255">
        <v>0</v>
      </c>
      <c r="M139" s="255"/>
      <c r="N139" s="256">
        <f>ROUND(L139*K139,2)</f>
        <v>0</v>
      </c>
      <c r="O139" s="256"/>
      <c r="P139" s="256"/>
      <c r="Q139" s="256"/>
      <c r="R139" s="135"/>
      <c r="T139" s="165" t="s">
        <v>5</v>
      </c>
      <c r="U139" s="45" t="s">
        <v>40</v>
      </c>
      <c r="V139" s="37"/>
      <c r="W139" s="166">
        <f>V139*K139</f>
        <v>0</v>
      </c>
      <c r="X139" s="166">
        <v>0</v>
      </c>
      <c r="Y139" s="166">
        <f>X139*K139</f>
        <v>0</v>
      </c>
      <c r="Z139" s="166">
        <v>0</v>
      </c>
      <c r="AA139" s="167">
        <f>Z139*K139</f>
        <v>0</v>
      </c>
      <c r="AR139" s="20" t="s">
        <v>146</v>
      </c>
      <c r="AT139" s="20" t="s">
        <v>142</v>
      </c>
      <c r="AU139" s="20" t="s">
        <v>101</v>
      </c>
      <c r="AY139" s="20" t="s">
        <v>141</v>
      </c>
      <c r="BE139" s="106">
        <f>IF(U139="základní",N139,0)</f>
        <v>0</v>
      </c>
      <c r="BF139" s="106">
        <f>IF(U139="snížená",N139,0)</f>
        <v>0</v>
      </c>
      <c r="BG139" s="106">
        <f>IF(U139="zákl. přenesená",N139,0)</f>
        <v>0</v>
      </c>
      <c r="BH139" s="106">
        <f>IF(U139="sníž. přenesená",N139,0)</f>
        <v>0</v>
      </c>
      <c r="BI139" s="106">
        <f>IF(U139="nulová",N139,0)</f>
        <v>0</v>
      </c>
      <c r="BJ139" s="20" t="s">
        <v>80</v>
      </c>
      <c r="BK139" s="106">
        <f>ROUND(L139*K139,2)</f>
        <v>0</v>
      </c>
      <c r="BL139" s="20" t="s">
        <v>146</v>
      </c>
      <c r="BM139" s="20" t="s">
        <v>181</v>
      </c>
    </row>
    <row r="140" spans="2:65" s="10" customFormat="1" ht="25.5" customHeight="1">
      <c r="B140" s="168"/>
      <c r="C140" s="169"/>
      <c r="D140" s="169"/>
      <c r="E140" s="170" t="s">
        <v>5</v>
      </c>
      <c r="F140" s="257" t="s">
        <v>182</v>
      </c>
      <c r="G140" s="258"/>
      <c r="H140" s="258"/>
      <c r="I140" s="258"/>
      <c r="J140" s="169"/>
      <c r="K140" s="171">
        <v>1864.08</v>
      </c>
      <c r="L140" s="169"/>
      <c r="M140" s="169"/>
      <c r="N140" s="169"/>
      <c r="O140" s="169"/>
      <c r="P140" s="169"/>
      <c r="Q140" s="169"/>
      <c r="R140" s="172"/>
      <c r="T140" s="173"/>
      <c r="U140" s="169"/>
      <c r="V140" s="169"/>
      <c r="W140" s="169"/>
      <c r="X140" s="169"/>
      <c r="Y140" s="169"/>
      <c r="Z140" s="169"/>
      <c r="AA140" s="174"/>
      <c r="AT140" s="175" t="s">
        <v>152</v>
      </c>
      <c r="AU140" s="175" t="s">
        <v>101</v>
      </c>
      <c r="AV140" s="10" t="s">
        <v>101</v>
      </c>
      <c r="AW140" s="10" t="s">
        <v>33</v>
      </c>
      <c r="AX140" s="10" t="s">
        <v>80</v>
      </c>
      <c r="AY140" s="175" t="s">
        <v>141</v>
      </c>
    </row>
    <row r="141" spans="2:65" s="1" customFormat="1" ht="25.5" customHeight="1">
      <c r="B141" s="132"/>
      <c r="C141" s="161" t="s">
        <v>183</v>
      </c>
      <c r="D141" s="161" t="s">
        <v>142</v>
      </c>
      <c r="E141" s="162" t="s">
        <v>184</v>
      </c>
      <c r="F141" s="254" t="s">
        <v>185</v>
      </c>
      <c r="G141" s="254"/>
      <c r="H141" s="254"/>
      <c r="I141" s="254"/>
      <c r="J141" s="163" t="s">
        <v>145</v>
      </c>
      <c r="K141" s="164">
        <v>946.32</v>
      </c>
      <c r="L141" s="255">
        <v>0</v>
      </c>
      <c r="M141" s="255"/>
      <c r="N141" s="256">
        <f>ROUND(L141*K141,2)</f>
        <v>0</v>
      </c>
      <c r="O141" s="256"/>
      <c r="P141" s="256"/>
      <c r="Q141" s="256"/>
      <c r="R141" s="135"/>
      <c r="T141" s="165" t="s">
        <v>5</v>
      </c>
      <c r="U141" s="45" t="s">
        <v>40</v>
      </c>
      <c r="V141" s="37"/>
      <c r="W141" s="166">
        <f>V141*K141</f>
        <v>0</v>
      </c>
      <c r="X141" s="166">
        <v>0</v>
      </c>
      <c r="Y141" s="166">
        <f>X141*K141</f>
        <v>0</v>
      </c>
      <c r="Z141" s="166">
        <v>0</v>
      </c>
      <c r="AA141" s="167">
        <f>Z141*K141</f>
        <v>0</v>
      </c>
      <c r="AR141" s="20" t="s">
        <v>146</v>
      </c>
      <c r="AT141" s="20" t="s">
        <v>142</v>
      </c>
      <c r="AU141" s="20" t="s">
        <v>101</v>
      </c>
      <c r="AY141" s="20" t="s">
        <v>141</v>
      </c>
      <c r="BE141" s="106">
        <f>IF(U141="základní",N141,0)</f>
        <v>0</v>
      </c>
      <c r="BF141" s="106">
        <f>IF(U141="snížená",N141,0)</f>
        <v>0</v>
      </c>
      <c r="BG141" s="106">
        <f>IF(U141="zákl. přenesená",N141,0)</f>
        <v>0</v>
      </c>
      <c r="BH141" s="106">
        <f>IF(U141="sníž. přenesená",N141,0)</f>
        <v>0</v>
      </c>
      <c r="BI141" s="106">
        <f>IF(U141="nulová",N141,0)</f>
        <v>0</v>
      </c>
      <c r="BJ141" s="20" t="s">
        <v>80</v>
      </c>
      <c r="BK141" s="106">
        <f>ROUND(L141*K141,2)</f>
        <v>0</v>
      </c>
      <c r="BL141" s="20" t="s">
        <v>146</v>
      </c>
      <c r="BM141" s="20" t="s">
        <v>186</v>
      </c>
    </row>
    <row r="142" spans="2:65" s="10" customFormat="1" ht="16.5" customHeight="1">
      <c r="B142" s="168"/>
      <c r="C142" s="169"/>
      <c r="D142" s="169"/>
      <c r="E142" s="170" t="s">
        <v>5</v>
      </c>
      <c r="F142" s="257" t="s">
        <v>187</v>
      </c>
      <c r="G142" s="258"/>
      <c r="H142" s="258"/>
      <c r="I142" s="258"/>
      <c r="J142" s="169"/>
      <c r="K142" s="171">
        <v>932.04</v>
      </c>
      <c r="L142" s="169"/>
      <c r="M142" s="169"/>
      <c r="N142" s="169"/>
      <c r="O142" s="169"/>
      <c r="P142" s="169"/>
      <c r="Q142" s="169"/>
      <c r="R142" s="172"/>
      <c r="T142" s="173"/>
      <c r="U142" s="169"/>
      <c r="V142" s="169"/>
      <c r="W142" s="169"/>
      <c r="X142" s="169"/>
      <c r="Y142" s="169"/>
      <c r="Z142" s="169"/>
      <c r="AA142" s="174"/>
      <c r="AT142" s="175" t="s">
        <v>152</v>
      </c>
      <c r="AU142" s="175" t="s">
        <v>101</v>
      </c>
      <c r="AV142" s="10" t="s">
        <v>101</v>
      </c>
      <c r="AW142" s="10" t="s">
        <v>33</v>
      </c>
      <c r="AX142" s="10" t="s">
        <v>75</v>
      </c>
      <c r="AY142" s="175" t="s">
        <v>141</v>
      </c>
    </row>
    <row r="143" spans="2:65" s="10" customFormat="1" ht="16.5" customHeight="1">
      <c r="B143" s="168"/>
      <c r="C143" s="169"/>
      <c r="D143" s="169"/>
      <c r="E143" s="170" t="s">
        <v>5</v>
      </c>
      <c r="F143" s="259" t="s">
        <v>188</v>
      </c>
      <c r="G143" s="260"/>
      <c r="H143" s="260"/>
      <c r="I143" s="260"/>
      <c r="J143" s="169"/>
      <c r="K143" s="171">
        <v>0.57999999999999996</v>
      </c>
      <c r="L143" s="169"/>
      <c r="M143" s="169"/>
      <c r="N143" s="169"/>
      <c r="O143" s="169"/>
      <c r="P143" s="169"/>
      <c r="Q143" s="169"/>
      <c r="R143" s="172"/>
      <c r="T143" s="173"/>
      <c r="U143" s="169"/>
      <c r="V143" s="169"/>
      <c r="W143" s="169"/>
      <c r="X143" s="169"/>
      <c r="Y143" s="169"/>
      <c r="Z143" s="169"/>
      <c r="AA143" s="174"/>
      <c r="AT143" s="175" t="s">
        <v>152</v>
      </c>
      <c r="AU143" s="175" t="s">
        <v>101</v>
      </c>
      <c r="AV143" s="10" t="s">
        <v>101</v>
      </c>
      <c r="AW143" s="10" t="s">
        <v>33</v>
      </c>
      <c r="AX143" s="10" t="s">
        <v>75</v>
      </c>
      <c r="AY143" s="175" t="s">
        <v>141</v>
      </c>
    </row>
    <row r="144" spans="2:65" s="10" customFormat="1" ht="16.5" customHeight="1">
      <c r="B144" s="168"/>
      <c r="C144" s="169"/>
      <c r="D144" s="169"/>
      <c r="E144" s="170" t="s">
        <v>5</v>
      </c>
      <c r="F144" s="259" t="s">
        <v>189</v>
      </c>
      <c r="G144" s="260"/>
      <c r="H144" s="260"/>
      <c r="I144" s="260"/>
      <c r="J144" s="169"/>
      <c r="K144" s="171">
        <v>13.7</v>
      </c>
      <c r="L144" s="169"/>
      <c r="M144" s="169"/>
      <c r="N144" s="169"/>
      <c r="O144" s="169"/>
      <c r="P144" s="169"/>
      <c r="Q144" s="169"/>
      <c r="R144" s="172"/>
      <c r="T144" s="173"/>
      <c r="U144" s="169"/>
      <c r="V144" s="169"/>
      <c r="W144" s="169"/>
      <c r="X144" s="169"/>
      <c r="Y144" s="169"/>
      <c r="Z144" s="169"/>
      <c r="AA144" s="174"/>
      <c r="AT144" s="175" t="s">
        <v>152</v>
      </c>
      <c r="AU144" s="175" t="s">
        <v>101</v>
      </c>
      <c r="AV144" s="10" t="s">
        <v>101</v>
      </c>
      <c r="AW144" s="10" t="s">
        <v>33</v>
      </c>
      <c r="AX144" s="10" t="s">
        <v>75</v>
      </c>
      <c r="AY144" s="175" t="s">
        <v>141</v>
      </c>
    </row>
    <row r="145" spans="2:65" s="11" customFormat="1" ht="16.5" customHeight="1">
      <c r="B145" s="176"/>
      <c r="C145" s="177"/>
      <c r="D145" s="177"/>
      <c r="E145" s="178" t="s">
        <v>5</v>
      </c>
      <c r="F145" s="261" t="s">
        <v>155</v>
      </c>
      <c r="G145" s="262"/>
      <c r="H145" s="262"/>
      <c r="I145" s="262"/>
      <c r="J145" s="177"/>
      <c r="K145" s="179">
        <v>946.32</v>
      </c>
      <c r="L145" s="177"/>
      <c r="M145" s="177"/>
      <c r="N145" s="177"/>
      <c r="O145" s="177"/>
      <c r="P145" s="177"/>
      <c r="Q145" s="177"/>
      <c r="R145" s="180"/>
      <c r="T145" s="181"/>
      <c r="U145" s="177"/>
      <c r="V145" s="177"/>
      <c r="W145" s="177"/>
      <c r="X145" s="177"/>
      <c r="Y145" s="177"/>
      <c r="Z145" s="177"/>
      <c r="AA145" s="182"/>
      <c r="AT145" s="183" t="s">
        <v>152</v>
      </c>
      <c r="AU145" s="183" t="s">
        <v>101</v>
      </c>
      <c r="AV145" s="11" t="s">
        <v>146</v>
      </c>
      <c r="AW145" s="11" t="s">
        <v>33</v>
      </c>
      <c r="AX145" s="11" t="s">
        <v>80</v>
      </c>
      <c r="AY145" s="183" t="s">
        <v>141</v>
      </c>
    </row>
    <row r="146" spans="2:65" s="1" customFormat="1" ht="25.5" customHeight="1">
      <c r="B146" s="132"/>
      <c r="C146" s="161" t="s">
        <v>190</v>
      </c>
      <c r="D146" s="161" t="s">
        <v>142</v>
      </c>
      <c r="E146" s="162" t="s">
        <v>191</v>
      </c>
      <c r="F146" s="254" t="s">
        <v>192</v>
      </c>
      <c r="G146" s="254"/>
      <c r="H146" s="254"/>
      <c r="I146" s="254"/>
      <c r="J146" s="163" t="s">
        <v>193</v>
      </c>
      <c r="K146" s="164">
        <v>1709.0340000000001</v>
      </c>
      <c r="L146" s="255">
        <v>0</v>
      </c>
      <c r="M146" s="255"/>
      <c r="N146" s="256">
        <f>ROUND(L146*K146,2)</f>
        <v>0</v>
      </c>
      <c r="O146" s="256"/>
      <c r="P146" s="256"/>
      <c r="Q146" s="256"/>
      <c r="R146" s="135"/>
      <c r="T146" s="165" t="s">
        <v>5</v>
      </c>
      <c r="U146" s="45" t="s">
        <v>40</v>
      </c>
      <c r="V146" s="37"/>
      <c r="W146" s="166">
        <f>V146*K146</f>
        <v>0</v>
      </c>
      <c r="X146" s="166">
        <v>0</v>
      </c>
      <c r="Y146" s="166">
        <f>X146*K146</f>
        <v>0</v>
      </c>
      <c r="Z146" s="166">
        <v>0</v>
      </c>
      <c r="AA146" s="167">
        <f>Z146*K146</f>
        <v>0</v>
      </c>
      <c r="AR146" s="20" t="s">
        <v>146</v>
      </c>
      <c r="AT146" s="20" t="s">
        <v>142</v>
      </c>
      <c r="AU146" s="20" t="s">
        <v>101</v>
      </c>
      <c r="AY146" s="20" t="s">
        <v>141</v>
      </c>
      <c r="BE146" s="106">
        <f>IF(U146="základní",N146,0)</f>
        <v>0</v>
      </c>
      <c r="BF146" s="106">
        <f>IF(U146="snížená",N146,0)</f>
        <v>0</v>
      </c>
      <c r="BG146" s="106">
        <f>IF(U146="zákl. přenesená",N146,0)</f>
        <v>0</v>
      </c>
      <c r="BH146" s="106">
        <f>IF(U146="sníž. přenesená",N146,0)</f>
        <v>0</v>
      </c>
      <c r="BI146" s="106">
        <f>IF(U146="nulová",N146,0)</f>
        <v>0</v>
      </c>
      <c r="BJ146" s="20" t="s">
        <v>80</v>
      </c>
      <c r="BK146" s="106">
        <f>ROUND(L146*K146,2)</f>
        <v>0</v>
      </c>
      <c r="BL146" s="20" t="s">
        <v>146</v>
      </c>
      <c r="BM146" s="20" t="s">
        <v>194</v>
      </c>
    </row>
    <row r="147" spans="2:65" s="10" customFormat="1" ht="16.5" customHeight="1">
      <c r="B147" s="168"/>
      <c r="C147" s="169"/>
      <c r="D147" s="169"/>
      <c r="E147" s="170" t="s">
        <v>5</v>
      </c>
      <c r="F147" s="257" t="s">
        <v>195</v>
      </c>
      <c r="G147" s="258"/>
      <c r="H147" s="258"/>
      <c r="I147" s="258"/>
      <c r="J147" s="169"/>
      <c r="K147" s="171">
        <v>1677.672</v>
      </c>
      <c r="L147" s="169"/>
      <c r="M147" s="169"/>
      <c r="N147" s="169"/>
      <c r="O147" s="169"/>
      <c r="P147" s="169"/>
      <c r="Q147" s="169"/>
      <c r="R147" s="172"/>
      <c r="T147" s="173"/>
      <c r="U147" s="169"/>
      <c r="V147" s="169"/>
      <c r="W147" s="169"/>
      <c r="X147" s="169"/>
      <c r="Y147" s="169"/>
      <c r="Z147" s="169"/>
      <c r="AA147" s="174"/>
      <c r="AT147" s="175" t="s">
        <v>152</v>
      </c>
      <c r="AU147" s="175" t="s">
        <v>101</v>
      </c>
      <c r="AV147" s="10" t="s">
        <v>101</v>
      </c>
      <c r="AW147" s="10" t="s">
        <v>33</v>
      </c>
      <c r="AX147" s="10" t="s">
        <v>75</v>
      </c>
      <c r="AY147" s="175" t="s">
        <v>141</v>
      </c>
    </row>
    <row r="148" spans="2:65" s="10" customFormat="1" ht="16.5" customHeight="1">
      <c r="B148" s="168"/>
      <c r="C148" s="169"/>
      <c r="D148" s="169"/>
      <c r="E148" s="170" t="s">
        <v>5</v>
      </c>
      <c r="F148" s="259" t="s">
        <v>196</v>
      </c>
      <c r="G148" s="260"/>
      <c r="H148" s="260"/>
      <c r="I148" s="260"/>
      <c r="J148" s="169"/>
      <c r="K148" s="171">
        <v>1.222</v>
      </c>
      <c r="L148" s="169"/>
      <c r="M148" s="169"/>
      <c r="N148" s="169"/>
      <c r="O148" s="169"/>
      <c r="P148" s="169"/>
      <c r="Q148" s="169"/>
      <c r="R148" s="172"/>
      <c r="T148" s="173"/>
      <c r="U148" s="169"/>
      <c r="V148" s="169"/>
      <c r="W148" s="169"/>
      <c r="X148" s="169"/>
      <c r="Y148" s="169"/>
      <c r="Z148" s="169"/>
      <c r="AA148" s="174"/>
      <c r="AT148" s="175" t="s">
        <v>152</v>
      </c>
      <c r="AU148" s="175" t="s">
        <v>101</v>
      </c>
      <c r="AV148" s="10" t="s">
        <v>101</v>
      </c>
      <c r="AW148" s="10" t="s">
        <v>33</v>
      </c>
      <c r="AX148" s="10" t="s">
        <v>75</v>
      </c>
      <c r="AY148" s="175" t="s">
        <v>141</v>
      </c>
    </row>
    <row r="149" spans="2:65" s="10" customFormat="1" ht="16.5" customHeight="1">
      <c r="B149" s="168"/>
      <c r="C149" s="169"/>
      <c r="D149" s="169"/>
      <c r="E149" s="170" t="s">
        <v>5</v>
      </c>
      <c r="F149" s="259" t="s">
        <v>197</v>
      </c>
      <c r="G149" s="260"/>
      <c r="H149" s="260"/>
      <c r="I149" s="260"/>
      <c r="J149" s="169"/>
      <c r="K149" s="171">
        <v>30.14</v>
      </c>
      <c r="L149" s="169"/>
      <c r="M149" s="169"/>
      <c r="N149" s="169"/>
      <c r="O149" s="169"/>
      <c r="P149" s="169"/>
      <c r="Q149" s="169"/>
      <c r="R149" s="172"/>
      <c r="T149" s="173"/>
      <c r="U149" s="169"/>
      <c r="V149" s="169"/>
      <c r="W149" s="169"/>
      <c r="X149" s="169"/>
      <c r="Y149" s="169"/>
      <c r="Z149" s="169"/>
      <c r="AA149" s="174"/>
      <c r="AT149" s="175" t="s">
        <v>152</v>
      </c>
      <c r="AU149" s="175" t="s">
        <v>101</v>
      </c>
      <c r="AV149" s="10" t="s">
        <v>101</v>
      </c>
      <c r="AW149" s="10" t="s">
        <v>33</v>
      </c>
      <c r="AX149" s="10" t="s">
        <v>75</v>
      </c>
      <c r="AY149" s="175" t="s">
        <v>141</v>
      </c>
    </row>
    <row r="150" spans="2:65" s="11" customFormat="1" ht="16.5" customHeight="1">
      <c r="B150" s="176"/>
      <c r="C150" s="177"/>
      <c r="D150" s="177"/>
      <c r="E150" s="178" t="s">
        <v>5</v>
      </c>
      <c r="F150" s="261" t="s">
        <v>155</v>
      </c>
      <c r="G150" s="262"/>
      <c r="H150" s="262"/>
      <c r="I150" s="262"/>
      <c r="J150" s="177"/>
      <c r="K150" s="179">
        <v>1709.0340000000001</v>
      </c>
      <c r="L150" s="177"/>
      <c r="M150" s="177"/>
      <c r="N150" s="177"/>
      <c r="O150" s="177"/>
      <c r="P150" s="177"/>
      <c r="Q150" s="177"/>
      <c r="R150" s="180"/>
      <c r="T150" s="181"/>
      <c r="U150" s="177"/>
      <c r="V150" s="177"/>
      <c r="W150" s="177"/>
      <c r="X150" s="177"/>
      <c r="Y150" s="177"/>
      <c r="Z150" s="177"/>
      <c r="AA150" s="182"/>
      <c r="AT150" s="183" t="s">
        <v>152</v>
      </c>
      <c r="AU150" s="183" t="s">
        <v>101</v>
      </c>
      <c r="AV150" s="11" t="s">
        <v>146</v>
      </c>
      <c r="AW150" s="11" t="s">
        <v>33</v>
      </c>
      <c r="AX150" s="11" t="s">
        <v>80</v>
      </c>
      <c r="AY150" s="183" t="s">
        <v>141</v>
      </c>
    </row>
    <row r="151" spans="2:65" s="1" customFormat="1" ht="16.5" customHeight="1">
      <c r="B151" s="132"/>
      <c r="C151" s="161" t="s">
        <v>198</v>
      </c>
      <c r="D151" s="161" t="s">
        <v>142</v>
      </c>
      <c r="E151" s="162" t="s">
        <v>199</v>
      </c>
      <c r="F151" s="254" t="s">
        <v>200</v>
      </c>
      <c r="G151" s="254"/>
      <c r="H151" s="254"/>
      <c r="I151" s="254"/>
      <c r="J151" s="163" t="s">
        <v>145</v>
      </c>
      <c r="K151" s="164">
        <v>195.54</v>
      </c>
      <c r="L151" s="255">
        <v>0</v>
      </c>
      <c r="M151" s="255"/>
      <c r="N151" s="256">
        <f t="shared" ref="N151:N156" si="5">ROUND(L151*K151,2)</f>
        <v>0</v>
      </c>
      <c r="O151" s="256"/>
      <c r="P151" s="256"/>
      <c r="Q151" s="256"/>
      <c r="R151" s="135"/>
      <c r="T151" s="165" t="s">
        <v>5</v>
      </c>
      <c r="U151" s="45" t="s">
        <v>40</v>
      </c>
      <c r="V151" s="37"/>
      <c r="W151" s="166">
        <f t="shared" ref="W151:W156" si="6">V151*K151</f>
        <v>0</v>
      </c>
      <c r="X151" s="166">
        <v>0</v>
      </c>
      <c r="Y151" s="166">
        <f t="shared" ref="Y151:Y156" si="7">X151*K151</f>
        <v>0</v>
      </c>
      <c r="Z151" s="166">
        <v>0</v>
      </c>
      <c r="AA151" s="167">
        <f t="shared" ref="AA151:AA156" si="8">Z151*K151</f>
        <v>0</v>
      </c>
      <c r="AR151" s="20" t="s">
        <v>146</v>
      </c>
      <c r="AT151" s="20" t="s">
        <v>142</v>
      </c>
      <c r="AU151" s="20" t="s">
        <v>101</v>
      </c>
      <c r="AY151" s="20" t="s">
        <v>141</v>
      </c>
      <c r="BE151" s="106">
        <f t="shared" ref="BE151:BE156" si="9">IF(U151="základní",N151,0)</f>
        <v>0</v>
      </c>
      <c r="BF151" s="106">
        <f t="shared" ref="BF151:BF156" si="10">IF(U151="snížená",N151,0)</f>
        <v>0</v>
      </c>
      <c r="BG151" s="106">
        <f t="shared" ref="BG151:BG156" si="11">IF(U151="zákl. přenesená",N151,0)</f>
        <v>0</v>
      </c>
      <c r="BH151" s="106">
        <f t="shared" ref="BH151:BH156" si="12">IF(U151="sníž. přenesená",N151,0)</f>
        <v>0</v>
      </c>
      <c r="BI151" s="106">
        <f t="shared" ref="BI151:BI156" si="13">IF(U151="nulová",N151,0)</f>
        <v>0</v>
      </c>
      <c r="BJ151" s="20" t="s">
        <v>80</v>
      </c>
      <c r="BK151" s="106">
        <f t="shared" ref="BK151:BK156" si="14">ROUND(L151*K151,2)</f>
        <v>0</v>
      </c>
      <c r="BL151" s="20" t="s">
        <v>146</v>
      </c>
      <c r="BM151" s="20" t="s">
        <v>201</v>
      </c>
    </row>
    <row r="152" spans="2:65" s="1" customFormat="1" ht="38.25" customHeight="1">
      <c r="B152" s="132"/>
      <c r="C152" s="161" t="s">
        <v>202</v>
      </c>
      <c r="D152" s="161" t="s">
        <v>142</v>
      </c>
      <c r="E152" s="162" t="s">
        <v>203</v>
      </c>
      <c r="F152" s="254" t="s">
        <v>204</v>
      </c>
      <c r="G152" s="254"/>
      <c r="H152" s="254"/>
      <c r="I152" s="254"/>
      <c r="J152" s="163" t="s">
        <v>205</v>
      </c>
      <c r="K152" s="164">
        <v>475.24</v>
      </c>
      <c r="L152" s="255">
        <v>0</v>
      </c>
      <c r="M152" s="255"/>
      <c r="N152" s="256">
        <f t="shared" si="5"/>
        <v>0</v>
      </c>
      <c r="O152" s="256"/>
      <c r="P152" s="256"/>
      <c r="Q152" s="256"/>
      <c r="R152" s="135"/>
      <c r="T152" s="165" t="s">
        <v>5</v>
      </c>
      <c r="U152" s="45" t="s">
        <v>40</v>
      </c>
      <c r="V152" s="37"/>
      <c r="W152" s="166">
        <f t="shared" si="6"/>
        <v>0</v>
      </c>
      <c r="X152" s="166">
        <v>0</v>
      </c>
      <c r="Y152" s="166">
        <f t="shared" si="7"/>
        <v>0</v>
      </c>
      <c r="Z152" s="166">
        <v>0</v>
      </c>
      <c r="AA152" s="167">
        <f t="shared" si="8"/>
        <v>0</v>
      </c>
      <c r="AR152" s="20" t="s">
        <v>146</v>
      </c>
      <c r="AT152" s="20" t="s">
        <v>142</v>
      </c>
      <c r="AU152" s="20" t="s">
        <v>101</v>
      </c>
      <c r="AY152" s="20" t="s">
        <v>141</v>
      </c>
      <c r="BE152" s="106">
        <f t="shared" si="9"/>
        <v>0</v>
      </c>
      <c r="BF152" s="106">
        <f t="shared" si="10"/>
        <v>0</v>
      </c>
      <c r="BG152" s="106">
        <f t="shared" si="11"/>
        <v>0</v>
      </c>
      <c r="BH152" s="106">
        <f t="shared" si="12"/>
        <v>0</v>
      </c>
      <c r="BI152" s="106">
        <f t="shared" si="13"/>
        <v>0</v>
      </c>
      <c r="BJ152" s="20" t="s">
        <v>80</v>
      </c>
      <c r="BK152" s="106">
        <f t="shared" si="14"/>
        <v>0</v>
      </c>
      <c r="BL152" s="20" t="s">
        <v>146</v>
      </c>
      <c r="BM152" s="20" t="s">
        <v>206</v>
      </c>
    </row>
    <row r="153" spans="2:65" s="1" customFormat="1" ht="25.5" customHeight="1">
      <c r="B153" s="132"/>
      <c r="C153" s="161" t="s">
        <v>207</v>
      </c>
      <c r="D153" s="161" t="s">
        <v>142</v>
      </c>
      <c r="E153" s="162" t="s">
        <v>208</v>
      </c>
      <c r="F153" s="254" t="s">
        <v>209</v>
      </c>
      <c r="G153" s="254"/>
      <c r="H153" s="254"/>
      <c r="I153" s="254"/>
      <c r="J153" s="163" t="s">
        <v>205</v>
      </c>
      <c r="K153" s="164">
        <v>475.24</v>
      </c>
      <c r="L153" s="255">
        <v>0</v>
      </c>
      <c r="M153" s="255"/>
      <c r="N153" s="256">
        <f t="shared" si="5"/>
        <v>0</v>
      </c>
      <c r="O153" s="256"/>
      <c r="P153" s="256"/>
      <c r="Q153" s="256"/>
      <c r="R153" s="135"/>
      <c r="T153" s="165" t="s">
        <v>5</v>
      </c>
      <c r="U153" s="45" t="s">
        <v>40</v>
      </c>
      <c r="V153" s="37"/>
      <c r="W153" s="166">
        <f t="shared" si="6"/>
        <v>0</v>
      </c>
      <c r="X153" s="166">
        <v>0</v>
      </c>
      <c r="Y153" s="166">
        <f t="shared" si="7"/>
        <v>0</v>
      </c>
      <c r="Z153" s="166">
        <v>0</v>
      </c>
      <c r="AA153" s="167">
        <f t="shared" si="8"/>
        <v>0</v>
      </c>
      <c r="AR153" s="20" t="s">
        <v>146</v>
      </c>
      <c r="AT153" s="20" t="s">
        <v>142</v>
      </c>
      <c r="AU153" s="20" t="s">
        <v>101</v>
      </c>
      <c r="AY153" s="20" t="s">
        <v>141</v>
      </c>
      <c r="BE153" s="106">
        <f t="shared" si="9"/>
        <v>0</v>
      </c>
      <c r="BF153" s="106">
        <f t="shared" si="10"/>
        <v>0</v>
      </c>
      <c r="BG153" s="106">
        <f t="shared" si="11"/>
        <v>0</v>
      </c>
      <c r="BH153" s="106">
        <f t="shared" si="12"/>
        <v>0</v>
      </c>
      <c r="BI153" s="106">
        <f t="shared" si="13"/>
        <v>0</v>
      </c>
      <c r="BJ153" s="20" t="s">
        <v>80</v>
      </c>
      <c r="BK153" s="106">
        <f t="shared" si="14"/>
        <v>0</v>
      </c>
      <c r="BL153" s="20" t="s">
        <v>146</v>
      </c>
      <c r="BM153" s="20" t="s">
        <v>210</v>
      </c>
    </row>
    <row r="154" spans="2:65" s="1" customFormat="1" ht="16.5" customHeight="1">
      <c r="B154" s="132"/>
      <c r="C154" s="184" t="s">
        <v>211</v>
      </c>
      <c r="D154" s="184" t="s">
        <v>212</v>
      </c>
      <c r="E154" s="185" t="s">
        <v>213</v>
      </c>
      <c r="F154" s="263" t="s">
        <v>214</v>
      </c>
      <c r="G154" s="263"/>
      <c r="H154" s="263"/>
      <c r="I154" s="263"/>
      <c r="J154" s="186" t="s">
        <v>215</v>
      </c>
      <c r="K154" s="187">
        <v>14.257</v>
      </c>
      <c r="L154" s="264">
        <v>0</v>
      </c>
      <c r="M154" s="264"/>
      <c r="N154" s="265">
        <f t="shared" si="5"/>
        <v>0</v>
      </c>
      <c r="O154" s="256"/>
      <c r="P154" s="256"/>
      <c r="Q154" s="256"/>
      <c r="R154" s="135"/>
      <c r="T154" s="165" t="s">
        <v>5</v>
      </c>
      <c r="U154" s="45" t="s">
        <v>40</v>
      </c>
      <c r="V154" s="37"/>
      <c r="W154" s="166">
        <f t="shared" si="6"/>
        <v>0</v>
      </c>
      <c r="X154" s="166">
        <v>1E-3</v>
      </c>
      <c r="Y154" s="166">
        <f t="shared" si="7"/>
        <v>1.4257000000000001E-2</v>
      </c>
      <c r="Z154" s="166">
        <v>0</v>
      </c>
      <c r="AA154" s="167">
        <f t="shared" si="8"/>
        <v>0</v>
      </c>
      <c r="AR154" s="20" t="s">
        <v>178</v>
      </c>
      <c r="AT154" s="20" t="s">
        <v>212</v>
      </c>
      <c r="AU154" s="20" t="s">
        <v>101</v>
      </c>
      <c r="AY154" s="20" t="s">
        <v>141</v>
      </c>
      <c r="BE154" s="106">
        <f t="shared" si="9"/>
        <v>0</v>
      </c>
      <c r="BF154" s="106">
        <f t="shared" si="10"/>
        <v>0</v>
      </c>
      <c r="BG154" s="106">
        <f t="shared" si="11"/>
        <v>0</v>
      </c>
      <c r="BH154" s="106">
        <f t="shared" si="12"/>
        <v>0</v>
      </c>
      <c r="BI154" s="106">
        <f t="shared" si="13"/>
        <v>0</v>
      </c>
      <c r="BJ154" s="20" t="s">
        <v>80</v>
      </c>
      <c r="BK154" s="106">
        <f t="shared" si="14"/>
        <v>0</v>
      </c>
      <c r="BL154" s="20" t="s">
        <v>146</v>
      </c>
      <c r="BM154" s="20" t="s">
        <v>216</v>
      </c>
    </row>
    <row r="155" spans="2:65" s="1" customFormat="1" ht="25.5" customHeight="1">
      <c r="B155" s="132"/>
      <c r="C155" s="161" t="s">
        <v>11</v>
      </c>
      <c r="D155" s="161" t="s">
        <v>142</v>
      </c>
      <c r="E155" s="162" t="s">
        <v>217</v>
      </c>
      <c r="F155" s="254" t="s">
        <v>218</v>
      </c>
      <c r="G155" s="254"/>
      <c r="H155" s="254"/>
      <c r="I155" s="254"/>
      <c r="J155" s="163" t="s">
        <v>205</v>
      </c>
      <c r="K155" s="164">
        <v>142.69999999999999</v>
      </c>
      <c r="L155" s="255">
        <v>0</v>
      </c>
      <c r="M155" s="255"/>
      <c r="N155" s="256">
        <f t="shared" si="5"/>
        <v>0</v>
      </c>
      <c r="O155" s="256"/>
      <c r="P155" s="256"/>
      <c r="Q155" s="256"/>
      <c r="R155" s="135"/>
      <c r="T155" s="165" t="s">
        <v>5</v>
      </c>
      <c r="U155" s="45" t="s">
        <v>40</v>
      </c>
      <c r="V155" s="37"/>
      <c r="W155" s="166">
        <f t="shared" si="6"/>
        <v>0</v>
      </c>
      <c r="X155" s="166">
        <v>0</v>
      </c>
      <c r="Y155" s="166">
        <f t="shared" si="7"/>
        <v>0</v>
      </c>
      <c r="Z155" s="166">
        <v>0</v>
      </c>
      <c r="AA155" s="167">
        <f t="shared" si="8"/>
        <v>0</v>
      </c>
      <c r="AR155" s="20" t="s">
        <v>146</v>
      </c>
      <c r="AT155" s="20" t="s">
        <v>142</v>
      </c>
      <c r="AU155" s="20" t="s">
        <v>101</v>
      </c>
      <c r="AY155" s="20" t="s">
        <v>141</v>
      </c>
      <c r="BE155" s="106">
        <f t="shared" si="9"/>
        <v>0</v>
      </c>
      <c r="BF155" s="106">
        <f t="shared" si="10"/>
        <v>0</v>
      </c>
      <c r="BG155" s="106">
        <f t="shared" si="11"/>
        <v>0</v>
      </c>
      <c r="BH155" s="106">
        <f t="shared" si="12"/>
        <v>0</v>
      </c>
      <c r="BI155" s="106">
        <f t="shared" si="13"/>
        <v>0</v>
      </c>
      <c r="BJ155" s="20" t="s">
        <v>80</v>
      </c>
      <c r="BK155" s="106">
        <f t="shared" si="14"/>
        <v>0</v>
      </c>
      <c r="BL155" s="20" t="s">
        <v>146</v>
      </c>
      <c r="BM155" s="20" t="s">
        <v>219</v>
      </c>
    </row>
    <row r="156" spans="2:65" s="1" customFormat="1" ht="16.5" customHeight="1">
      <c r="B156" s="132"/>
      <c r="C156" s="161" t="s">
        <v>220</v>
      </c>
      <c r="D156" s="161" t="s">
        <v>142</v>
      </c>
      <c r="E156" s="162" t="s">
        <v>221</v>
      </c>
      <c r="F156" s="254" t="s">
        <v>222</v>
      </c>
      <c r="G156" s="254"/>
      <c r="H156" s="254"/>
      <c r="I156" s="254"/>
      <c r="J156" s="163" t="s">
        <v>205</v>
      </c>
      <c r="K156" s="164">
        <v>359.44</v>
      </c>
      <c r="L156" s="255">
        <v>0</v>
      </c>
      <c r="M156" s="255"/>
      <c r="N156" s="256">
        <f t="shared" si="5"/>
        <v>0</v>
      </c>
      <c r="O156" s="256"/>
      <c r="P156" s="256"/>
      <c r="Q156" s="256"/>
      <c r="R156" s="135"/>
      <c r="T156" s="165" t="s">
        <v>5</v>
      </c>
      <c r="U156" s="45" t="s">
        <v>40</v>
      </c>
      <c r="V156" s="37"/>
      <c r="W156" s="166">
        <f t="shared" si="6"/>
        <v>0</v>
      </c>
      <c r="X156" s="166">
        <v>0</v>
      </c>
      <c r="Y156" s="166">
        <f t="shared" si="7"/>
        <v>0</v>
      </c>
      <c r="Z156" s="166">
        <v>0</v>
      </c>
      <c r="AA156" s="167">
        <f t="shared" si="8"/>
        <v>0</v>
      </c>
      <c r="AR156" s="20" t="s">
        <v>146</v>
      </c>
      <c r="AT156" s="20" t="s">
        <v>142</v>
      </c>
      <c r="AU156" s="20" t="s">
        <v>101</v>
      </c>
      <c r="AY156" s="20" t="s">
        <v>141</v>
      </c>
      <c r="BE156" s="106">
        <f t="shared" si="9"/>
        <v>0</v>
      </c>
      <c r="BF156" s="106">
        <f t="shared" si="10"/>
        <v>0</v>
      </c>
      <c r="BG156" s="106">
        <f t="shared" si="11"/>
        <v>0</v>
      </c>
      <c r="BH156" s="106">
        <f t="shared" si="12"/>
        <v>0</v>
      </c>
      <c r="BI156" s="106">
        <f t="shared" si="13"/>
        <v>0</v>
      </c>
      <c r="BJ156" s="20" t="s">
        <v>80</v>
      </c>
      <c r="BK156" s="106">
        <f t="shared" si="14"/>
        <v>0</v>
      </c>
      <c r="BL156" s="20" t="s">
        <v>146</v>
      </c>
      <c r="BM156" s="20" t="s">
        <v>223</v>
      </c>
    </row>
    <row r="157" spans="2:65" s="9" customFormat="1" ht="29.85" customHeight="1">
      <c r="B157" s="150"/>
      <c r="C157" s="151"/>
      <c r="D157" s="160" t="s">
        <v>111</v>
      </c>
      <c r="E157" s="160"/>
      <c r="F157" s="160"/>
      <c r="G157" s="160"/>
      <c r="H157" s="160"/>
      <c r="I157" s="160"/>
      <c r="J157" s="160"/>
      <c r="K157" s="160"/>
      <c r="L157" s="160"/>
      <c r="M157" s="160"/>
      <c r="N157" s="271">
        <f>BK157</f>
        <v>0</v>
      </c>
      <c r="O157" s="272"/>
      <c r="P157" s="272"/>
      <c r="Q157" s="272"/>
      <c r="R157" s="153"/>
      <c r="T157" s="154"/>
      <c r="U157" s="151"/>
      <c r="V157" s="151"/>
      <c r="W157" s="155">
        <f>SUM(W158:W168)</f>
        <v>0</v>
      </c>
      <c r="X157" s="151"/>
      <c r="Y157" s="155">
        <f>SUM(Y158:Y168)</f>
        <v>283.83469279999997</v>
      </c>
      <c r="Z157" s="151"/>
      <c r="AA157" s="156">
        <f>SUM(AA158:AA168)</f>
        <v>0</v>
      </c>
      <c r="AR157" s="157" t="s">
        <v>80</v>
      </c>
      <c r="AT157" s="158" t="s">
        <v>74</v>
      </c>
      <c r="AU157" s="158" t="s">
        <v>80</v>
      </c>
      <c r="AY157" s="157" t="s">
        <v>141</v>
      </c>
      <c r="BK157" s="159">
        <f>SUM(BK158:BK168)</f>
        <v>0</v>
      </c>
    </row>
    <row r="158" spans="2:65" s="1" customFormat="1" ht="38.25" customHeight="1">
      <c r="B158" s="132"/>
      <c r="C158" s="161" t="s">
        <v>224</v>
      </c>
      <c r="D158" s="161" t="s">
        <v>142</v>
      </c>
      <c r="E158" s="162" t="s">
        <v>225</v>
      </c>
      <c r="F158" s="254" t="s">
        <v>226</v>
      </c>
      <c r="G158" s="254"/>
      <c r="H158" s="254"/>
      <c r="I158" s="254"/>
      <c r="J158" s="163" t="s">
        <v>145</v>
      </c>
      <c r="K158" s="164">
        <v>58.39</v>
      </c>
      <c r="L158" s="255">
        <v>0</v>
      </c>
      <c r="M158" s="255"/>
      <c r="N158" s="256">
        <f>ROUND(L158*K158,2)</f>
        <v>0</v>
      </c>
      <c r="O158" s="256"/>
      <c r="P158" s="256"/>
      <c r="Q158" s="256"/>
      <c r="R158" s="135"/>
      <c r="T158" s="165" t="s">
        <v>5</v>
      </c>
      <c r="U158" s="45" t="s">
        <v>40</v>
      </c>
      <c r="V158" s="37"/>
      <c r="W158" s="166">
        <f>V158*K158</f>
        <v>0</v>
      </c>
      <c r="X158" s="166">
        <v>3.11388</v>
      </c>
      <c r="Y158" s="166">
        <f>X158*K158</f>
        <v>181.8194532</v>
      </c>
      <c r="Z158" s="166">
        <v>0</v>
      </c>
      <c r="AA158" s="167">
        <f>Z158*K158</f>
        <v>0</v>
      </c>
      <c r="AR158" s="20" t="s">
        <v>146</v>
      </c>
      <c r="AT158" s="20" t="s">
        <v>142</v>
      </c>
      <c r="AU158" s="20" t="s">
        <v>101</v>
      </c>
      <c r="AY158" s="20" t="s">
        <v>141</v>
      </c>
      <c r="BE158" s="106">
        <f>IF(U158="základní",N158,0)</f>
        <v>0</v>
      </c>
      <c r="BF158" s="106">
        <f>IF(U158="snížená",N158,0)</f>
        <v>0</v>
      </c>
      <c r="BG158" s="106">
        <f>IF(U158="zákl. přenesená",N158,0)</f>
        <v>0</v>
      </c>
      <c r="BH158" s="106">
        <f>IF(U158="sníž. přenesená",N158,0)</f>
        <v>0</v>
      </c>
      <c r="BI158" s="106">
        <f>IF(U158="nulová",N158,0)</f>
        <v>0</v>
      </c>
      <c r="BJ158" s="20" t="s">
        <v>80</v>
      </c>
      <c r="BK158" s="106">
        <f>ROUND(L158*K158,2)</f>
        <v>0</v>
      </c>
      <c r="BL158" s="20" t="s">
        <v>146</v>
      </c>
      <c r="BM158" s="20" t="s">
        <v>227</v>
      </c>
    </row>
    <row r="159" spans="2:65" s="10" customFormat="1" ht="16.5" customHeight="1">
      <c r="B159" s="168"/>
      <c r="C159" s="169"/>
      <c r="D159" s="169"/>
      <c r="E159" s="170" t="s">
        <v>5</v>
      </c>
      <c r="F159" s="257" t="s">
        <v>228</v>
      </c>
      <c r="G159" s="258"/>
      <c r="H159" s="258"/>
      <c r="I159" s="258"/>
      <c r="J159" s="169"/>
      <c r="K159" s="171">
        <v>58.39</v>
      </c>
      <c r="L159" s="169"/>
      <c r="M159" s="169"/>
      <c r="N159" s="169"/>
      <c r="O159" s="169"/>
      <c r="P159" s="169"/>
      <c r="Q159" s="169"/>
      <c r="R159" s="172"/>
      <c r="T159" s="173"/>
      <c r="U159" s="169"/>
      <c r="V159" s="169"/>
      <c r="W159" s="169"/>
      <c r="X159" s="169"/>
      <c r="Y159" s="169"/>
      <c r="Z159" s="169"/>
      <c r="AA159" s="174"/>
      <c r="AT159" s="175" t="s">
        <v>152</v>
      </c>
      <c r="AU159" s="175" t="s">
        <v>101</v>
      </c>
      <c r="AV159" s="10" t="s">
        <v>101</v>
      </c>
      <c r="AW159" s="10" t="s">
        <v>33</v>
      </c>
      <c r="AX159" s="10" t="s">
        <v>80</v>
      </c>
      <c r="AY159" s="175" t="s">
        <v>141</v>
      </c>
    </row>
    <row r="160" spans="2:65" s="1" customFormat="1" ht="38.25" customHeight="1">
      <c r="B160" s="132"/>
      <c r="C160" s="161" t="s">
        <v>229</v>
      </c>
      <c r="D160" s="161" t="s">
        <v>142</v>
      </c>
      <c r="E160" s="162" t="s">
        <v>230</v>
      </c>
      <c r="F160" s="254" t="s">
        <v>231</v>
      </c>
      <c r="G160" s="254"/>
      <c r="H160" s="254"/>
      <c r="I160" s="254"/>
      <c r="J160" s="163" t="s">
        <v>145</v>
      </c>
      <c r="K160" s="164">
        <v>31.97</v>
      </c>
      <c r="L160" s="255">
        <v>0</v>
      </c>
      <c r="M160" s="255"/>
      <c r="N160" s="256">
        <f>ROUND(L160*K160,2)</f>
        <v>0</v>
      </c>
      <c r="O160" s="256"/>
      <c r="P160" s="256"/>
      <c r="Q160" s="256"/>
      <c r="R160" s="135"/>
      <c r="T160" s="165" t="s">
        <v>5</v>
      </c>
      <c r="U160" s="45" t="s">
        <v>40</v>
      </c>
      <c r="V160" s="37"/>
      <c r="W160" s="166">
        <f>V160*K160</f>
        <v>0</v>
      </c>
      <c r="X160" s="166">
        <v>3.11388</v>
      </c>
      <c r="Y160" s="166">
        <f>X160*K160</f>
        <v>99.55074359999999</v>
      </c>
      <c r="Z160" s="166">
        <v>0</v>
      </c>
      <c r="AA160" s="167">
        <f>Z160*K160</f>
        <v>0</v>
      </c>
      <c r="AR160" s="20" t="s">
        <v>146</v>
      </c>
      <c r="AT160" s="20" t="s">
        <v>142</v>
      </c>
      <c r="AU160" s="20" t="s">
        <v>101</v>
      </c>
      <c r="AY160" s="20" t="s">
        <v>141</v>
      </c>
      <c r="BE160" s="106">
        <f>IF(U160="základní",N160,0)</f>
        <v>0</v>
      </c>
      <c r="BF160" s="106">
        <f>IF(U160="snížená",N160,0)</f>
        <v>0</v>
      </c>
      <c r="BG160" s="106">
        <f>IF(U160="zákl. přenesená",N160,0)</f>
        <v>0</v>
      </c>
      <c r="BH160" s="106">
        <f>IF(U160="sníž. přenesená",N160,0)</f>
        <v>0</v>
      </c>
      <c r="BI160" s="106">
        <f>IF(U160="nulová",N160,0)</f>
        <v>0</v>
      </c>
      <c r="BJ160" s="20" t="s">
        <v>80</v>
      </c>
      <c r="BK160" s="106">
        <f>ROUND(L160*K160,2)</f>
        <v>0</v>
      </c>
      <c r="BL160" s="20" t="s">
        <v>146</v>
      </c>
      <c r="BM160" s="20" t="s">
        <v>232</v>
      </c>
    </row>
    <row r="161" spans="2:65" s="10" customFormat="1" ht="16.5" customHeight="1">
      <c r="B161" s="168"/>
      <c r="C161" s="169"/>
      <c r="D161" s="169"/>
      <c r="E161" s="170" t="s">
        <v>5</v>
      </c>
      <c r="F161" s="257" t="s">
        <v>233</v>
      </c>
      <c r="G161" s="258"/>
      <c r="H161" s="258"/>
      <c r="I161" s="258"/>
      <c r="J161" s="169"/>
      <c r="K161" s="171">
        <v>31.97</v>
      </c>
      <c r="L161" s="169"/>
      <c r="M161" s="169"/>
      <c r="N161" s="169"/>
      <c r="O161" s="169"/>
      <c r="P161" s="169"/>
      <c r="Q161" s="169"/>
      <c r="R161" s="172"/>
      <c r="T161" s="173"/>
      <c r="U161" s="169"/>
      <c r="V161" s="169"/>
      <c r="W161" s="169"/>
      <c r="X161" s="169"/>
      <c r="Y161" s="169"/>
      <c r="Z161" s="169"/>
      <c r="AA161" s="174"/>
      <c r="AT161" s="175" t="s">
        <v>152</v>
      </c>
      <c r="AU161" s="175" t="s">
        <v>101</v>
      </c>
      <c r="AV161" s="10" t="s">
        <v>101</v>
      </c>
      <c r="AW161" s="10" t="s">
        <v>33</v>
      </c>
      <c r="AX161" s="10" t="s">
        <v>80</v>
      </c>
      <c r="AY161" s="175" t="s">
        <v>141</v>
      </c>
    </row>
    <row r="162" spans="2:65" s="1" customFormat="1" ht="25.5" customHeight="1">
      <c r="B162" s="132"/>
      <c r="C162" s="161" t="s">
        <v>234</v>
      </c>
      <c r="D162" s="161" t="s">
        <v>142</v>
      </c>
      <c r="E162" s="162" t="s">
        <v>235</v>
      </c>
      <c r="F162" s="254" t="s">
        <v>236</v>
      </c>
      <c r="G162" s="254"/>
      <c r="H162" s="254"/>
      <c r="I162" s="254"/>
      <c r="J162" s="163" t="s">
        <v>145</v>
      </c>
      <c r="K162" s="164">
        <v>219.09</v>
      </c>
      <c r="L162" s="255">
        <v>0</v>
      </c>
      <c r="M162" s="255"/>
      <c r="N162" s="256">
        <f>ROUND(L162*K162,2)</f>
        <v>0</v>
      </c>
      <c r="O162" s="256"/>
      <c r="P162" s="256"/>
      <c r="Q162" s="256"/>
      <c r="R162" s="135"/>
      <c r="T162" s="165" t="s">
        <v>5</v>
      </c>
      <c r="U162" s="45" t="s">
        <v>40</v>
      </c>
      <c r="V162" s="37"/>
      <c r="W162" s="166">
        <f>V162*K162</f>
        <v>0</v>
      </c>
      <c r="X162" s="166">
        <v>0</v>
      </c>
      <c r="Y162" s="166">
        <f>X162*K162</f>
        <v>0</v>
      </c>
      <c r="Z162" s="166">
        <v>0</v>
      </c>
      <c r="AA162" s="167">
        <f>Z162*K162</f>
        <v>0</v>
      </c>
      <c r="AR162" s="20" t="s">
        <v>146</v>
      </c>
      <c r="AT162" s="20" t="s">
        <v>142</v>
      </c>
      <c r="AU162" s="20" t="s">
        <v>101</v>
      </c>
      <c r="AY162" s="20" t="s">
        <v>141</v>
      </c>
      <c r="BE162" s="106">
        <f>IF(U162="základní",N162,0)</f>
        <v>0</v>
      </c>
      <c r="BF162" s="106">
        <f>IF(U162="snížená",N162,0)</f>
        <v>0</v>
      </c>
      <c r="BG162" s="106">
        <f>IF(U162="zákl. přenesená",N162,0)</f>
        <v>0</v>
      </c>
      <c r="BH162" s="106">
        <f>IF(U162="sníž. přenesená",N162,0)</f>
        <v>0</v>
      </c>
      <c r="BI162" s="106">
        <f>IF(U162="nulová",N162,0)</f>
        <v>0</v>
      </c>
      <c r="BJ162" s="20" t="s">
        <v>80</v>
      </c>
      <c r="BK162" s="106">
        <f>ROUND(L162*K162,2)</f>
        <v>0</v>
      </c>
      <c r="BL162" s="20" t="s">
        <v>146</v>
      </c>
      <c r="BM162" s="20" t="s">
        <v>237</v>
      </c>
    </row>
    <row r="163" spans="2:65" s="10" customFormat="1" ht="16.5" customHeight="1">
      <c r="B163" s="168"/>
      <c r="C163" s="169"/>
      <c r="D163" s="169"/>
      <c r="E163" s="170" t="s">
        <v>5</v>
      </c>
      <c r="F163" s="257" t="s">
        <v>238</v>
      </c>
      <c r="G163" s="258"/>
      <c r="H163" s="258"/>
      <c r="I163" s="258"/>
      <c r="J163" s="169"/>
      <c r="K163" s="171">
        <v>21.47</v>
      </c>
      <c r="L163" s="169"/>
      <c r="M163" s="169"/>
      <c r="N163" s="169"/>
      <c r="O163" s="169"/>
      <c r="P163" s="169"/>
      <c r="Q163" s="169"/>
      <c r="R163" s="172"/>
      <c r="T163" s="173"/>
      <c r="U163" s="169"/>
      <c r="V163" s="169"/>
      <c r="W163" s="169"/>
      <c r="X163" s="169"/>
      <c r="Y163" s="169"/>
      <c r="Z163" s="169"/>
      <c r="AA163" s="174"/>
      <c r="AT163" s="175" t="s">
        <v>152</v>
      </c>
      <c r="AU163" s="175" t="s">
        <v>101</v>
      </c>
      <c r="AV163" s="10" t="s">
        <v>101</v>
      </c>
      <c r="AW163" s="10" t="s">
        <v>33</v>
      </c>
      <c r="AX163" s="10" t="s">
        <v>75</v>
      </c>
      <c r="AY163" s="175" t="s">
        <v>141</v>
      </c>
    </row>
    <row r="164" spans="2:65" s="10" customFormat="1" ht="16.5" customHeight="1">
      <c r="B164" s="168"/>
      <c r="C164" s="169"/>
      <c r="D164" s="169"/>
      <c r="E164" s="170" t="s">
        <v>5</v>
      </c>
      <c r="F164" s="259" t="s">
        <v>239</v>
      </c>
      <c r="G164" s="260"/>
      <c r="H164" s="260"/>
      <c r="I164" s="260"/>
      <c r="J164" s="169"/>
      <c r="K164" s="171">
        <v>197.62</v>
      </c>
      <c r="L164" s="169"/>
      <c r="M164" s="169"/>
      <c r="N164" s="169"/>
      <c r="O164" s="169"/>
      <c r="P164" s="169"/>
      <c r="Q164" s="169"/>
      <c r="R164" s="172"/>
      <c r="T164" s="173"/>
      <c r="U164" s="169"/>
      <c r="V164" s="169"/>
      <c r="W164" s="169"/>
      <c r="X164" s="169"/>
      <c r="Y164" s="169"/>
      <c r="Z164" s="169"/>
      <c r="AA164" s="174"/>
      <c r="AT164" s="175" t="s">
        <v>152</v>
      </c>
      <c r="AU164" s="175" t="s">
        <v>101</v>
      </c>
      <c r="AV164" s="10" t="s">
        <v>101</v>
      </c>
      <c r="AW164" s="10" t="s">
        <v>33</v>
      </c>
      <c r="AX164" s="10" t="s">
        <v>75</v>
      </c>
      <c r="AY164" s="175" t="s">
        <v>141</v>
      </c>
    </row>
    <row r="165" spans="2:65" s="11" customFormat="1" ht="16.5" customHeight="1">
      <c r="B165" s="176"/>
      <c r="C165" s="177"/>
      <c r="D165" s="177"/>
      <c r="E165" s="178" t="s">
        <v>5</v>
      </c>
      <c r="F165" s="261" t="s">
        <v>155</v>
      </c>
      <c r="G165" s="262"/>
      <c r="H165" s="262"/>
      <c r="I165" s="262"/>
      <c r="J165" s="177"/>
      <c r="K165" s="179">
        <v>219.09</v>
      </c>
      <c r="L165" s="177"/>
      <c r="M165" s="177"/>
      <c r="N165" s="177"/>
      <c r="O165" s="177"/>
      <c r="P165" s="177"/>
      <c r="Q165" s="177"/>
      <c r="R165" s="180"/>
      <c r="T165" s="181"/>
      <c r="U165" s="177"/>
      <c r="V165" s="177"/>
      <c r="W165" s="177"/>
      <c r="X165" s="177"/>
      <c r="Y165" s="177"/>
      <c r="Z165" s="177"/>
      <c r="AA165" s="182"/>
      <c r="AT165" s="183" t="s">
        <v>152</v>
      </c>
      <c r="AU165" s="183" t="s">
        <v>101</v>
      </c>
      <c r="AV165" s="11" t="s">
        <v>146</v>
      </c>
      <c r="AW165" s="11" t="s">
        <v>33</v>
      </c>
      <c r="AX165" s="11" t="s">
        <v>80</v>
      </c>
      <c r="AY165" s="183" t="s">
        <v>141</v>
      </c>
    </row>
    <row r="166" spans="2:65" s="1" customFormat="1" ht="25.5" customHeight="1">
      <c r="B166" s="132"/>
      <c r="C166" s="161" t="s">
        <v>240</v>
      </c>
      <c r="D166" s="161" t="s">
        <v>142</v>
      </c>
      <c r="E166" s="162" t="s">
        <v>241</v>
      </c>
      <c r="F166" s="254" t="s">
        <v>242</v>
      </c>
      <c r="G166" s="254"/>
      <c r="H166" s="254"/>
      <c r="I166" s="254"/>
      <c r="J166" s="163" t="s">
        <v>205</v>
      </c>
      <c r="K166" s="164">
        <v>289.60000000000002</v>
      </c>
      <c r="L166" s="255">
        <v>0</v>
      </c>
      <c r="M166" s="255"/>
      <c r="N166" s="256">
        <f>ROUND(L166*K166,2)</f>
        <v>0</v>
      </c>
      <c r="O166" s="256"/>
      <c r="P166" s="256"/>
      <c r="Q166" s="256"/>
      <c r="R166" s="135"/>
      <c r="T166" s="165" t="s">
        <v>5</v>
      </c>
      <c r="U166" s="45" t="s">
        <v>40</v>
      </c>
      <c r="V166" s="37"/>
      <c r="W166" s="166">
        <f>V166*K166</f>
        <v>0</v>
      </c>
      <c r="X166" s="166">
        <v>7.6499999999999997E-3</v>
      </c>
      <c r="Y166" s="166">
        <f>X166*K166</f>
        <v>2.2154400000000001</v>
      </c>
      <c r="Z166" s="166">
        <v>0</v>
      </c>
      <c r="AA166" s="167">
        <f>Z166*K166</f>
        <v>0</v>
      </c>
      <c r="AR166" s="20" t="s">
        <v>146</v>
      </c>
      <c r="AT166" s="20" t="s">
        <v>142</v>
      </c>
      <c r="AU166" s="20" t="s">
        <v>101</v>
      </c>
      <c r="AY166" s="20" t="s">
        <v>141</v>
      </c>
      <c r="BE166" s="106">
        <f>IF(U166="základní",N166,0)</f>
        <v>0</v>
      </c>
      <c r="BF166" s="106">
        <f>IF(U166="snížená",N166,0)</f>
        <v>0</v>
      </c>
      <c r="BG166" s="106">
        <f>IF(U166="zákl. přenesená",N166,0)</f>
        <v>0</v>
      </c>
      <c r="BH166" s="106">
        <f>IF(U166="sníž. přenesená",N166,0)</f>
        <v>0</v>
      </c>
      <c r="BI166" s="106">
        <f>IF(U166="nulová",N166,0)</f>
        <v>0</v>
      </c>
      <c r="BJ166" s="20" t="s">
        <v>80</v>
      </c>
      <c r="BK166" s="106">
        <f>ROUND(L166*K166,2)</f>
        <v>0</v>
      </c>
      <c r="BL166" s="20" t="s">
        <v>146</v>
      </c>
      <c r="BM166" s="20" t="s">
        <v>243</v>
      </c>
    </row>
    <row r="167" spans="2:65" s="10" customFormat="1" ht="16.5" customHeight="1">
      <c r="B167" s="168"/>
      <c r="C167" s="169"/>
      <c r="D167" s="169"/>
      <c r="E167" s="170" t="s">
        <v>5</v>
      </c>
      <c r="F167" s="257" t="s">
        <v>244</v>
      </c>
      <c r="G167" s="258"/>
      <c r="H167" s="258"/>
      <c r="I167" s="258"/>
      <c r="J167" s="169"/>
      <c r="K167" s="171">
        <v>289.60000000000002</v>
      </c>
      <c r="L167" s="169"/>
      <c r="M167" s="169"/>
      <c r="N167" s="169"/>
      <c r="O167" s="169"/>
      <c r="P167" s="169"/>
      <c r="Q167" s="169"/>
      <c r="R167" s="172"/>
      <c r="T167" s="173"/>
      <c r="U167" s="169"/>
      <c r="V167" s="169"/>
      <c r="W167" s="169"/>
      <c r="X167" s="169"/>
      <c r="Y167" s="169"/>
      <c r="Z167" s="169"/>
      <c r="AA167" s="174"/>
      <c r="AT167" s="175" t="s">
        <v>152</v>
      </c>
      <c r="AU167" s="175" t="s">
        <v>101</v>
      </c>
      <c r="AV167" s="10" t="s">
        <v>101</v>
      </c>
      <c r="AW167" s="10" t="s">
        <v>33</v>
      </c>
      <c r="AX167" s="10" t="s">
        <v>80</v>
      </c>
      <c r="AY167" s="175" t="s">
        <v>141</v>
      </c>
    </row>
    <row r="168" spans="2:65" s="1" customFormat="1" ht="25.5" customHeight="1">
      <c r="B168" s="132"/>
      <c r="C168" s="161" t="s">
        <v>10</v>
      </c>
      <c r="D168" s="161" t="s">
        <v>142</v>
      </c>
      <c r="E168" s="162" t="s">
        <v>245</v>
      </c>
      <c r="F168" s="254" t="s">
        <v>246</v>
      </c>
      <c r="G168" s="254"/>
      <c r="H168" s="254"/>
      <c r="I168" s="254"/>
      <c r="J168" s="163" t="s">
        <v>205</v>
      </c>
      <c r="K168" s="164">
        <v>289.60000000000002</v>
      </c>
      <c r="L168" s="255">
        <v>0</v>
      </c>
      <c r="M168" s="255"/>
      <c r="N168" s="256">
        <f>ROUND(L168*K168,2)</f>
        <v>0</v>
      </c>
      <c r="O168" s="256"/>
      <c r="P168" s="256"/>
      <c r="Q168" s="256"/>
      <c r="R168" s="135"/>
      <c r="T168" s="165" t="s">
        <v>5</v>
      </c>
      <c r="U168" s="45" t="s">
        <v>40</v>
      </c>
      <c r="V168" s="37"/>
      <c r="W168" s="166">
        <f>V168*K168</f>
        <v>0</v>
      </c>
      <c r="X168" s="166">
        <v>8.5999999999999998E-4</v>
      </c>
      <c r="Y168" s="166">
        <f>X168*K168</f>
        <v>0.249056</v>
      </c>
      <c r="Z168" s="166">
        <v>0</v>
      </c>
      <c r="AA168" s="167">
        <f>Z168*K168</f>
        <v>0</v>
      </c>
      <c r="AR168" s="20" t="s">
        <v>146</v>
      </c>
      <c r="AT168" s="20" t="s">
        <v>142</v>
      </c>
      <c r="AU168" s="20" t="s">
        <v>101</v>
      </c>
      <c r="AY168" s="20" t="s">
        <v>141</v>
      </c>
      <c r="BE168" s="106">
        <f>IF(U168="základní",N168,0)</f>
        <v>0</v>
      </c>
      <c r="BF168" s="106">
        <f>IF(U168="snížená",N168,0)</f>
        <v>0</v>
      </c>
      <c r="BG168" s="106">
        <f>IF(U168="zákl. přenesená",N168,0)</f>
        <v>0</v>
      </c>
      <c r="BH168" s="106">
        <f>IF(U168="sníž. přenesená",N168,0)</f>
        <v>0</v>
      </c>
      <c r="BI168" s="106">
        <f>IF(U168="nulová",N168,0)</f>
        <v>0</v>
      </c>
      <c r="BJ168" s="20" t="s">
        <v>80</v>
      </c>
      <c r="BK168" s="106">
        <f>ROUND(L168*K168,2)</f>
        <v>0</v>
      </c>
      <c r="BL168" s="20" t="s">
        <v>146</v>
      </c>
      <c r="BM168" s="20" t="s">
        <v>247</v>
      </c>
    </row>
    <row r="169" spans="2:65" s="9" customFormat="1" ht="29.85" customHeight="1">
      <c r="B169" s="150"/>
      <c r="C169" s="151"/>
      <c r="D169" s="160" t="s">
        <v>112</v>
      </c>
      <c r="E169" s="160"/>
      <c r="F169" s="160"/>
      <c r="G169" s="160"/>
      <c r="H169" s="160"/>
      <c r="I169" s="160"/>
      <c r="J169" s="160"/>
      <c r="K169" s="160"/>
      <c r="L169" s="160"/>
      <c r="M169" s="160"/>
      <c r="N169" s="271">
        <f>BK169</f>
        <v>0</v>
      </c>
      <c r="O169" s="272"/>
      <c r="P169" s="272"/>
      <c r="Q169" s="272"/>
      <c r="R169" s="153"/>
      <c r="T169" s="154"/>
      <c r="U169" s="151"/>
      <c r="V169" s="151"/>
      <c r="W169" s="155">
        <f>SUM(W170:W182)</f>
        <v>0</v>
      </c>
      <c r="X169" s="151"/>
      <c r="Y169" s="155">
        <f>SUM(Y170:Y182)</f>
        <v>1392.0062779</v>
      </c>
      <c r="Z169" s="151"/>
      <c r="AA169" s="156">
        <f>SUM(AA170:AA182)</f>
        <v>0</v>
      </c>
      <c r="AR169" s="157" t="s">
        <v>80</v>
      </c>
      <c r="AT169" s="158" t="s">
        <v>74</v>
      </c>
      <c r="AU169" s="158" t="s">
        <v>80</v>
      </c>
      <c r="AY169" s="157" t="s">
        <v>141</v>
      </c>
      <c r="BK169" s="159">
        <f>SUM(BK170:BK182)</f>
        <v>0</v>
      </c>
    </row>
    <row r="170" spans="2:65" s="1" customFormat="1" ht="38.25" customHeight="1">
      <c r="B170" s="132"/>
      <c r="C170" s="161" t="s">
        <v>248</v>
      </c>
      <c r="D170" s="161" t="s">
        <v>142</v>
      </c>
      <c r="E170" s="162" t="s">
        <v>249</v>
      </c>
      <c r="F170" s="254" t="s">
        <v>250</v>
      </c>
      <c r="G170" s="254"/>
      <c r="H170" s="254"/>
      <c r="I170" s="254"/>
      <c r="J170" s="163" t="s">
        <v>205</v>
      </c>
      <c r="K170" s="164">
        <v>57.41</v>
      </c>
      <c r="L170" s="255">
        <v>0</v>
      </c>
      <c r="M170" s="255"/>
      <c r="N170" s="256">
        <f>ROUND(L170*K170,2)</f>
        <v>0</v>
      </c>
      <c r="O170" s="256"/>
      <c r="P170" s="256"/>
      <c r="Q170" s="256"/>
      <c r="R170" s="135"/>
      <c r="T170" s="165" t="s">
        <v>5</v>
      </c>
      <c r="U170" s="45" t="s">
        <v>40</v>
      </c>
      <c r="V170" s="37"/>
      <c r="W170" s="166">
        <f>V170*K170</f>
        <v>0</v>
      </c>
      <c r="X170" s="166">
        <v>0</v>
      </c>
      <c r="Y170" s="166">
        <f>X170*K170</f>
        <v>0</v>
      </c>
      <c r="Z170" s="166">
        <v>0</v>
      </c>
      <c r="AA170" s="167">
        <f>Z170*K170</f>
        <v>0</v>
      </c>
      <c r="AR170" s="20" t="s">
        <v>146</v>
      </c>
      <c r="AT170" s="20" t="s">
        <v>142</v>
      </c>
      <c r="AU170" s="20" t="s">
        <v>101</v>
      </c>
      <c r="AY170" s="20" t="s">
        <v>141</v>
      </c>
      <c r="BE170" s="106">
        <f>IF(U170="základní",N170,0)</f>
        <v>0</v>
      </c>
      <c r="BF170" s="106">
        <f>IF(U170="snížená",N170,0)</f>
        <v>0</v>
      </c>
      <c r="BG170" s="106">
        <f>IF(U170="zákl. přenesená",N170,0)</f>
        <v>0</v>
      </c>
      <c r="BH170" s="106">
        <f>IF(U170="sníž. přenesená",N170,0)</f>
        <v>0</v>
      </c>
      <c r="BI170" s="106">
        <f>IF(U170="nulová",N170,0)</f>
        <v>0</v>
      </c>
      <c r="BJ170" s="20" t="s">
        <v>80</v>
      </c>
      <c r="BK170" s="106">
        <f>ROUND(L170*K170,2)</f>
        <v>0</v>
      </c>
      <c r="BL170" s="20" t="s">
        <v>146</v>
      </c>
      <c r="BM170" s="20" t="s">
        <v>251</v>
      </c>
    </row>
    <row r="171" spans="2:65" s="10" customFormat="1" ht="16.5" customHeight="1">
      <c r="B171" s="168"/>
      <c r="C171" s="169"/>
      <c r="D171" s="169"/>
      <c r="E171" s="170" t="s">
        <v>5</v>
      </c>
      <c r="F171" s="257" t="s">
        <v>252</v>
      </c>
      <c r="G171" s="258"/>
      <c r="H171" s="258"/>
      <c r="I171" s="258"/>
      <c r="J171" s="169"/>
      <c r="K171" s="171">
        <v>16.739999999999998</v>
      </c>
      <c r="L171" s="169"/>
      <c r="M171" s="169"/>
      <c r="N171" s="169"/>
      <c r="O171" s="169"/>
      <c r="P171" s="169"/>
      <c r="Q171" s="169"/>
      <c r="R171" s="172"/>
      <c r="T171" s="173"/>
      <c r="U171" s="169"/>
      <c r="V171" s="169"/>
      <c r="W171" s="169"/>
      <c r="X171" s="169"/>
      <c r="Y171" s="169"/>
      <c r="Z171" s="169"/>
      <c r="AA171" s="174"/>
      <c r="AT171" s="175" t="s">
        <v>152</v>
      </c>
      <c r="AU171" s="175" t="s">
        <v>101</v>
      </c>
      <c r="AV171" s="10" t="s">
        <v>101</v>
      </c>
      <c r="AW171" s="10" t="s">
        <v>33</v>
      </c>
      <c r="AX171" s="10" t="s">
        <v>75</v>
      </c>
      <c r="AY171" s="175" t="s">
        <v>141</v>
      </c>
    </row>
    <row r="172" spans="2:65" s="10" customFormat="1" ht="16.5" customHeight="1">
      <c r="B172" s="168"/>
      <c r="C172" s="169"/>
      <c r="D172" s="169"/>
      <c r="E172" s="170" t="s">
        <v>5</v>
      </c>
      <c r="F172" s="259" t="s">
        <v>253</v>
      </c>
      <c r="G172" s="260"/>
      <c r="H172" s="260"/>
      <c r="I172" s="260"/>
      <c r="J172" s="169"/>
      <c r="K172" s="171">
        <v>25.27</v>
      </c>
      <c r="L172" s="169"/>
      <c r="M172" s="169"/>
      <c r="N172" s="169"/>
      <c r="O172" s="169"/>
      <c r="P172" s="169"/>
      <c r="Q172" s="169"/>
      <c r="R172" s="172"/>
      <c r="T172" s="173"/>
      <c r="U172" s="169"/>
      <c r="V172" s="169"/>
      <c r="W172" s="169"/>
      <c r="X172" s="169"/>
      <c r="Y172" s="169"/>
      <c r="Z172" s="169"/>
      <c r="AA172" s="174"/>
      <c r="AT172" s="175" t="s">
        <v>152</v>
      </c>
      <c r="AU172" s="175" t="s">
        <v>101</v>
      </c>
      <c r="AV172" s="10" t="s">
        <v>101</v>
      </c>
      <c r="AW172" s="10" t="s">
        <v>33</v>
      </c>
      <c r="AX172" s="10" t="s">
        <v>75</v>
      </c>
      <c r="AY172" s="175" t="s">
        <v>141</v>
      </c>
    </row>
    <row r="173" spans="2:65" s="10" customFormat="1" ht="16.5" customHeight="1">
      <c r="B173" s="168"/>
      <c r="C173" s="169"/>
      <c r="D173" s="169"/>
      <c r="E173" s="170" t="s">
        <v>5</v>
      </c>
      <c r="F173" s="259" t="s">
        <v>254</v>
      </c>
      <c r="G173" s="260"/>
      <c r="H173" s="260"/>
      <c r="I173" s="260"/>
      <c r="J173" s="169"/>
      <c r="K173" s="171">
        <v>15.4</v>
      </c>
      <c r="L173" s="169"/>
      <c r="M173" s="169"/>
      <c r="N173" s="169"/>
      <c r="O173" s="169"/>
      <c r="P173" s="169"/>
      <c r="Q173" s="169"/>
      <c r="R173" s="172"/>
      <c r="T173" s="173"/>
      <c r="U173" s="169"/>
      <c r="V173" s="169"/>
      <c r="W173" s="169"/>
      <c r="X173" s="169"/>
      <c r="Y173" s="169"/>
      <c r="Z173" s="169"/>
      <c r="AA173" s="174"/>
      <c r="AT173" s="175" t="s">
        <v>152</v>
      </c>
      <c r="AU173" s="175" t="s">
        <v>101</v>
      </c>
      <c r="AV173" s="10" t="s">
        <v>101</v>
      </c>
      <c r="AW173" s="10" t="s">
        <v>33</v>
      </c>
      <c r="AX173" s="10" t="s">
        <v>75</v>
      </c>
      <c r="AY173" s="175" t="s">
        <v>141</v>
      </c>
    </row>
    <row r="174" spans="2:65" s="11" customFormat="1" ht="16.5" customHeight="1">
      <c r="B174" s="176"/>
      <c r="C174" s="177"/>
      <c r="D174" s="177"/>
      <c r="E174" s="178" t="s">
        <v>5</v>
      </c>
      <c r="F174" s="261" t="s">
        <v>155</v>
      </c>
      <c r="G174" s="262"/>
      <c r="H174" s="262"/>
      <c r="I174" s="262"/>
      <c r="J174" s="177"/>
      <c r="K174" s="179">
        <v>57.41</v>
      </c>
      <c r="L174" s="177"/>
      <c r="M174" s="177"/>
      <c r="N174" s="177"/>
      <c r="O174" s="177"/>
      <c r="P174" s="177"/>
      <c r="Q174" s="177"/>
      <c r="R174" s="180"/>
      <c r="T174" s="181"/>
      <c r="U174" s="177"/>
      <c r="V174" s="177"/>
      <c r="W174" s="177"/>
      <c r="X174" s="177"/>
      <c r="Y174" s="177"/>
      <c r="Z174" s="177"/>
      <c r="AA174" s="182"/>
      <c r="AT174" s="183" t="s">
        <v>152</v>
      </c>
      <c r="AU174" s="183" t="s">
        <v>101</v>
      </c>
      <c r="AV174" s="11" t="s">
        <v>146</v>
      </c>
      <c r="AW174" s="11" t="s">
        <v>33</v>
      </c>
      <c r="AX174" s="11" t="s">
        <v>80</v>
      </c>
      <c r="AY174" s="183" t="s">
        <v>141</v>
      </c>
    </row>
    <row r="175" spans="2:65" s="1" customFormat="1" ht="38.25" customHeight="1">
      <c r="B175" s="132"/>
      <c r="C175" s="161" t="s">
        <v>255</v>
      </c>
      <c r="D175" s="161" t="s">
        <v>142</v>
      </c>
      <c r="E175" s="162" t="s">
        <v>256</v>
      </c>
      <c r="F175" s="254" t="s">
        <v>257</v>
      </c>
      <c r="G175" s="254"/>
      <c r="H175" s="254"/>
      <c r="I175" s="254"/>
      <c r="J175" s="163" t="s">
        <v>205</v>
      </c>
      <c r="K175" s="164">
        <v>1316.55</v>
      </c>
      <c r="L175" s="255">
        <v>0</v>
      </c>
      <c r="M175" s="255"/>
      <c r="N175" s="256">
        <f>ROUND(L175*K175,2)</f>
        <v>0</v>
      </c>
      <c r="O175" s="256"/>
      <c r="P175" s="256"/>
      <c r="Q175" s="256"/>
      <c r="R175" s="135"/>
      <c r="T175" s="165" t="s">
        <v>5</v>
      </c>
      <c r="U175" s="45" t="s">
        <v>40</v>
      </c>
      <c r="V175" s="37"/>
      <c r="W175" s="166">
        <f>V175*K175</f>
        <v>0</v>
      </c>
      <c r="X175" s="166">
        <v>0</v>
      </c>
      <c r="Y175" s="166">
        <f>X175*K175</f>
        <v>0</v>
      </c>
      <c r="Z175" s="166">
        <v>0</v>
      </c>
      <c r="AA175" s="167">
        <f>Z175*K175</f>
        <v>0</v>
      </c>
      <c r="AR175" s="20" t="s">
        <v>146</v>
      </c>
      <c r="AT175" s="20" t="s">
        <v>142</v>
      </c>
      <c r="AU175" s="20" t="s">
        <v>101</v>
      </c>
      <c r="AY175" s="20" t="s">
        <v>141</v>
      </c>
      <c r="BE175" s="106">
        <f>IF(U175="základní",N175,0)</f>
        <v>0</v>
      </c>
      <c r="BF175" s="106">
        <f>IF(U175="snížená",N175,0)</f>
        <v>0</v>
      </c>
      <c r="BG175" s="106">
        <f>IF(U175="zákl. přenesená",N175,0)</f>
        <v>0</v>
      </c>
      <c r="BH175" s="106">
        <f>IF(U175="sníž. přenesená",N175,0)</f>
        <v>0</v>
      </c>
      <c r="BI175" s="106">
        <f>IF(U175="nulová",N175,0)</f>
        <v>0</v>
      </c>
      <c r="BJ175" s="20" t="s">
        <v>80</v>
      </c>
      <c r="BK175" s="106">
        <f>ROUND(L175*K175,2)</f>
        <v>0</v>
      </c>
      <c r="BL175" s="20" t="s">
        <v>146</v>
      </c>
      <c r="BM175" s="20" t="s">
        <v>258</v>
      </c>
    </row>
    <row r="176" spans="2:65" s="1" customFormat="1" ht="25.5" customHeight="1">
      <c r="B176" s="132"/>
      <c r="C176" s="161" t="s">
        <v>259</v>
      </c>
      <c r="D176" s="161" t="s">
        <v>142</v>
      </c>
      <c r="E176" s="162" t="s">
        <v>260</v>
      </c>
      <c r="F176" s="254" t="s">
        <v>261</v>
      </c>
      <c r="G176" s="254"/>
      <c r="H176" s="254"/>
      <c r="I176" s="254"/>
      <c r="J176" s="163" t="s">
        <v>205</v>
      </c>
      <c r="K176" s="164">
        <v>1316.55</v>
      </c>
      <c r="L176" s="255">
        <v>0</v>
      </c>
      <c r="M176" s="255"/>
      <c r="N176" s="256">
        <f>ROUND(L176*K176,2)</f>
        <v>0</v>
      </c>
      <c r="O176" s="256"/>
      <c r="P176" s="256"/>
      <c r="Q176" s="256"/>
      <c r="R176" s="135"/>
      <c r="T176" s="165" t="s">
        <v>5</v>
      </c>
      <c r="U176" s="45" t="s">
        <v>40</v>
      </c>
      <c r="V176" s="37"/>
      <c r="W176" s="166">
        <f>V176*K176</f>
        <v>0</v>
      </c>
      <c r="X176" s="166">
        <v>0.21251999999999999</v>
      </c>
      <c r="Y176" s="166">
        <f>X176*K176</f>
        <v>279.793206</v>
      </c>
      <c r="Z176" s="166">
        <v>0</v>
      </c>
      <c r="AA176" s="167">
        <f>Z176*K176</f>
        <v>0</v>
      </c>
      <c r="AR176" s="20" t="s">
        <v>146</v>
      </c>
      <c r="AT176" s="20" t="s">
        <v>142</v>
      </c>
      <c r="AU176" s="20" t="s">
        <v>101</v>
      </c>
      <c r="AY176" s="20" t="s">
        <v>141</v>
      </c>
      <c r="BE176" s="106">
        <f>IF(U176="základní",N176,0)</f>
        <v>0</v>
      </c>
      <c r="BF176" s="106">
        <f>IF(U176="snížená",N176,0)</f>
        <v>0</v>
      </c>
      <c r="BG176" s="106">
        <f>IF(U176="zákl. přenesená",N176,0)</f>
        <v>0</v>
      </c>
      <c r="BH176" s="106">
        <f>IF(U176="sníž. přenesená",N176,0)</f>
        <v>0</v>
      </c>
      <c r="BI176" s="106">
        <f>IF(U176="nulová",N176,0)</f>
        <v>0</v>
      </c>
      <c r="BJ176" s="20" t="s">
        <v>80</v>
      </c>
      <c r="BK176" s="106">
        <f>ROUND(L176*K176,2)</f>
        <v>0</v>
      </c>
      <c r="BL176" s="20" t="s">
        <v>146</v>
      </c>
      <c r="BM176" s="20" t="s">
        <v>262</v>
      </c>
    </row>
    <row r="177" spans="2:65" s="1" customFormat="1" ht="38.25" customHeight="1">
      <c r="B177" s="132"/>
      <c r="C177" s="161" t="s">
        <v>263</v>
      </c>
      <c r="D177" s="161" t="s">
        <v>142</v>
      </c>
      <c r="E177" s="162" t="s">
        <v>264</v>
      </c>
      <c r="F177" s="254" t="s">
        <v>265</v>
      </c>
      <c r="G177" s="254"/>
      <c r="H177" s="254"/>
      <c r="I177" s="254"/>
      <c r="J177" s="163" t="s">
        <v>205</v>
      </c>
      <c r="K177" s="164">
        <v>811.69</v>
      </c>
      <c r="L177" s="255">
        <v>0</v>
      </c>
      <c r="M177" s="255"/>
      <c r="N177" s="256">
        <f>ROUND(L177*K177,2)</f>
        <v>0</v>
      </c>
      <c r="O177" s="256"/>
      <c r="P177" s="256"/>
      <c r="Q177" s="256"/>
      <c r="R177" s="135"/>
      <c r="T177" s="165" t="s">
        <v>5</v>
      </c>
      <c r="U177" s="45" t="s">
        <v>40</v>
      </c>
      <c r="V177" s="37"/>
      <c r="W177" s="166">
        <f>V177*K177</f>
        <v>0</v>
      </c>
      <c r="X177" s="166">
        <v>0.82326999999999995</v>
      </c>
      <c r="Y177" s="166">
        <f>X177*K177</f>
        <v>668.24002629999995</v>
      </c>
      <c r="Z177" s="166">
        <v>0</v>
      </c>
      <c r="AA177" s="167">
        <f>Z177*K177</f>
        <v>0</v>
      </c>
      <c r="AR177" s="20" t="s">
        <v>146</v>
      </c>
      <c r="AT177" s="20" t="s">
        <v>142</v>
      </c>
      <c r="AU177" s="20" t="s">
        <v>101</v>
      </c>
      <c r="AY177" s="20" t="s">
        <v>141</v>
      </c>
      <c r="BE177" s="106">
        <f>IF(U177="základní",N177,0)</f>
        <v>0</v>
      </c>
      <c r="BF177" s="106">
        <f>IF(U177="snížená",N177,0)</f>
        <v>0</v>
      </c>
      <c r="BG177" s="106">
        <f>IF(U177="zákl. přenesená",N177,0)</f>
        <v>0</v>
      </c>
      <c r="BH177" s="106">
        <f>IF(U177="sníž. přenesená",N177,0)</f>
        <v>0</v>
      </c>
      <c r="BI177" s="106">
        <f>IF(U177="nulová",N177,0)</f>
        <v>0</v>
      </c>
      <c r="BJ177" s="20" t="s">
        <v>80</v>
      </c>
      <c r="BK177" s="106">
        <f>ROUND(L177*K177,2)</f>
        <v>0</v>
      </c>
      <c r="BL177" s="20" t="s">
        <v>146</v>
      </c>
      <c r="BM177" s="20" t="s">
        <v>266</v>
      </c>
    </row>
    <row r="178" spans="2:65" s="10" customFormat="1" ht="16.5" customHeight="1">
      <c r="B178" s="168"/>
      <c r="C178" s="169"/>
      <c r="D178" s="169"/>
      <c r="E178" s="170" t="s">
        <v>5</v>
      </c>
      <c r="F178" s="257" t="s">
        <v>267</v>
      </c>
      <c r="G178" s="258"/>
      <c r="H178" s="258"/>
      <c r="I178" s="258"/>
      <c r="J178" s="169"/>
      <c r="K178" s="171">
        <v>777.28</v>
      </c>
      <c r="L178" s="169"/>
      <c r="M178" s="169"/>
      <c r="N178" s="169"/>
      <c r="O178" s="169"/>
      <c r="P178" s="169"/>
      <c r="Q178" s="169"/>
      <c r="R178" s="172"/>
      <c r="T178" s="173"/>
      <c r="U178" s="169"/>
      <c r="V178" s="169"/>
      <c r="W178" s="169"/>
      <c r="X178" s="169"/>
      <c r="Y178" s="169"/>
      <c r="Z178" s="169"/>
      <c r="AA178" s="174"/>
      <c r="AT178" s="175" t="s">
        <v>152</v>
      </c>
      <c r="AU178" s="175" t="s">
        <v>101</v>
      </c>
      <c r="AV178" s="10" t="s">
        <v>101</v>
      </c>
      <c r="AW178" s="10" t="s">
        <v>33</v>
      </c>
      <c r="AX178" s="10" t="s">
        <v>75</v>
      </c>
      <c r="AY178" s="175" t="s">
        <v>141</v>
      </c>
    </row>
    <row r="179" spans="2:65" s="10" customFormat="1" ht="25.5" customHeight="1">
      <c r="B179" s="168"/>
      <c r="C179" s="169"/>
      <c r="D179" s="169"/>
      <c r="E179" s="170" t="s">
        <v>5</v>
      </c>
      <c r="F179" s="259" t="s">
        <v>268</v>
      </c>
      <c r="G179" s="260"/>
      <c r="H179" s="260"/>
      <c r="I179" s="260"/>
      <c r="J179" s="169"/>
      <c r="K179" s="171">
        <v>34.409999999999997</v>
      </c>
      <c r="L179" s="169"/>
      <c r="M179" s="169"/>
      <c r="N179" s="169"/>
      <c r="O179" s="169"/>
      <c r="P179" s="169"/>
      <c r="Q179" s="169"/>
      <c r="R179" s="172"/>
      <c r="T179" s="173"/>
      <c r="U179" s="169"/>
      <c r="V179" s="169"/>
      <c r="W179" s="169"/>
      <c r="X179" s="169"/>
      <c r="Y179" s="169"/>
      <c r="Z179" s="169"/>
      <c r="AA179" s="174"/>
      <c r="AT179" s="175" t="s">
        <v>152</v>
      </c>
      <c r="AU179" s="175" t="s">
        <v>101</v>
      </c>
      <c r="AV179" s="10" t="s">
        <v>101</v>
      </c>
      <c r="AW179" s="10" t="s">
        <v>33</v>
      </c>
      <c r="AX179" s="10" t="s">
        <v>75</v>
      </c>
      <c r="AY179" s="175" t="s">
        <v>141</v>
      </c>
    </row>
    <row r="180" spans="2:65" s="11" customFormat="1" ht="16.5" customHeight="1">
      <c r="B180" s="176"/>
      <c r="C180" s="177"/>
      <c r="D180" s="177"/>
      <c r="E180" s="178" t="s">
        <v>5</v>
      </c>
      <c r="F180" s="261" t="s">
        <v>155</v>
      </c>
      <c r="G180" s="262"/>
      <c r="H180" s="262"/>
      <c r="I180" s="262"/>
      <c r="J180" s="177"/>
      <c r="K180" s="179">
        <v>811.69</v>
      </c>
      <c r="L180" s="177"/>
      <c r="M180" s="177"/>
      <c r="N180" s="177"/>
      <c r="O180" s="177"/>
      <c r="P180" s="177"/>
      <c r="Q180" s="177"/>
      <c r="R180" s="180"/>
      <c r="T180" s="181"/>
      <c r="U180" s="177"/>
      <c r="V180" s="177"/>
      <c r="W180" s="177"/>
      <c r="X180" s="177"/>
      <c r="Y180" s="177"/>
      <c r="Z180" s="177"/>
      <c r="AA180" s="182"/>
      <c r="AT180" s="183" t="s">
        <v>152</v>
      </c>
      <c r="AU180" s="183" t="s">
        <v>101</v>
      </c>
      <c r="AV180" s="11" t="s">
        <v>146</v>
      </c>
      <c r="AW180" s="11" t="s">
        <v>33</v>
      </c>
      <c r="AX180" s="11" t="s">
        <v>80</v>
      </c>
      <c r="AY180" s="183" t="s">
        <v>141</v>
      </c>
    </row>
    <row r="181" spans="2:65" s="1" customFormat="1" ht="38.25" customHeight="1">
      <c r="B181" s="132"/>
      <c r="C181" s="161" t="s">
        <v>269</v>
      </c>
      <c r="D181" s="161" t="s">
        <v>142</v>
      </c>
      <c r="E181" s="162" t="s">
        <v>270</v>
      </c>
      <c r="F181" s="254" t="s">
        <v>271</v>
      </c>
      <c r="G181" s="254"/>
      <c r="H181" s="254"/>
      <c r="I181" s="254"/>
      <c r="J181" s="163" t="s">
        <v>205</v>
      </c>
      <c r="K181" s="164">
        <v>539.28</v>
      </c>
      <c r="L181" s="255">
        <v>0</v>
      </c>
      <c r="M181" s="255"/>
      <c r="N181" s="256">
        <f>ROUND(L181*K181,2)</f>
        <v>0</v>
      </c>
      <c r="O181" s="256"/>
      <c r="P181" s="256"/>
      <c r="Q181" s="256"/>
      <c r="R181" s="135"/>
      <c r="T181" s="165" t="s">
        <v>5</v>
      </c>
      <c r="U181" s="45" t="s">
        <v>40</v>
      </c>
      <c r="V181" s="37"/>
      <c r="W181" s="166">
        <f>V181*K181</f>
        <v>0</v>
      </c>
      <c r="X181" s="166">
        <v>0.82326999999999995</v>
      </c>
      <c r="Y181" s="166">
        <f>X181*K181</f>
        <v>443.97304559999992</v>
      </c>
      <c r="Z181" s="166">
        <v>0</v>
      </c>
      <c r="AA181" s="167">
        <f>Z181*K181</f>
        <v>0</v>
      </c>
      <c r="AR181" s="20" t="s">
        <v>146</v>
      </c>
      <c r="AT181" s="20" t="s">
        <v>142</v>
      </c>
      <c r="AU181" s="20" t="s">
        <v>101</v>
      </c>
      <c r="AY181" s="20" t="s">
        <v>141</v>
      </c>
      <c r="BE181" s="106">
        <f>IF(U181="základní",N181,0)</f>
        <v>0</v>
      </c>
      <c r="BF181" s="106">
        <f>IF(U181="snížená",N181,0)</f>
        <v>0</v>
      </c>
      <c r="BG181" s="106">
        <f>IF(U181="zákl. přenesená",N181,0)</f>
        <v>0</v>
      </c>
      <c r="BH181" s="106">
        <f>IF(U181="sníž. přenesená",N181,0)</f>
        <v>0</v>
      </c>
      <c r="BI181" s="106">
        <f>IF(U181="nulová",N181,0)</f>
        <v>0</v>
      </c>
      <c r="BJ181" s="20" t="s">
        <v>80</v>
      </c>
      <c r="BK181" s="106">
        <f>ROUND(L181*K181,2)</f>
        <v>0</v>
      </c>
      <c r="BL181" s="20" t="s">
        <v>146</v>
      </c>
      <c r="BM181" s="20" t="s">
        <v>272</v>
      </c>
    </row>
    <row r="182" spans="2:65" s="10" customFormat="1" ht="16.5" customHeight="1">
      <c r="B182" s="168"/>
      <c r="C182" s="169"/>
      <c r="D182" s="169"/>
      <c r="E182" s="170" t="s">
        <v>5</v>
      </c>
      <c r="F182" s="257" t="s">
        <v>273</v>
      </c>
      <c r="G182" s="258"/>
      <c r="H182" s="258"/>
      <c r="I182" s="258"/>
      <c r="J182" s="169"/>
      <c r="K182" s="171">
        <v>539.28</v>
      </c>
      <c r="L182" s="169"/>
      <c r="M182" s="169"/>
      <c r="N182" s="169"/>
      <c r="O182" s="169"/>
      <c r="P182" s="169"/>
      <c r="Q182" s="169"/>
      <c r="R182" s="172"/>
      <c r="T182" s="173"/>
      <c r="U182" s="169"/>
      <c r="V182" s="169"/>
      <c r="W182" s="169"/>
      <c r="X182" s="169"/>
      <c r="Y182" s="169"/>
      <c r="Z182" s="169"/>
      <c r="AA182" s="174"/>
      <c r="AT182" s="175" t="s">
        <v>152</v>
      </c>
      <c r="AU182" s="175" t="s">
        <v>101</v>
      </c>
      <c r="AV182" s="10" t="s">
        <v>101</v>
      </c>
      <c r="AW182" s="10" t="s">
        <v>33</v>
      </c>
      <c r="AX182" s="10" t="s">
        <v>80</v>
      </c>
      <c r="AY182" s="175" t="s">
        <v>141</v>
      </c>
    </row>
    <row r="183" spans="2:65" s="9" customFormat="1" ht="29.85" customHeight="1">
      <c r="B183" s="150"/>
      <c r="C183" s="151"/>
      <c r="D183" s="160" t="s">
        <v>113</v>
      </c>
      <c r="E183" s="160"/>
      <c r="F183" s="160"/>
      <c r="G183" s="160"/>
      <c r="H183" s="160"/>
      <c r="I183" s="160"/>
      <c r="J183" s="160"/>
      <c r="K183" s="160"/>
      <c r="L183" s="160"/>
      <c r="M183" s="160"/>
      <c r="N183" s="269">
        <f>BK183</f>
        <v>0</v>
      </c>
      <c r="O183" s="270"/>
      <c r="P183" s="270"/>
      <c r="Q183" s="270"/>
      <c r="R183" s="153"/>
      <c r="T183" s="154"/>
      <c r="U183" s="151"/>
      <c r="V183" s="151"/>
      <c r="W183" s="155">
        <f>SUM(W184:W185)</f>
        <v>0</v>
      </c>
      <c r="X183" s="151"/>
      <c r="Y183" s="155">
        <f>SUM(Y184:Y185)</f>
        <v>2.7088109999999999</v>
      </c>
      <c r="Z183" s="151"/>
      <c r="AA183" s="156">
        <f>SUM(AA184:AA185)</f>
        <v>0</v>
      </c>
      <c r="AR183" s="157" t="s">
        <v>80</v>
      </c>
      <c r="AT183" s="158" t="s">
        <v>74</v>
      </c>
      <c r="AU183" s="158" t="s">
        <v>80</v>
      </c>
      <c r="AY183" s="157" t="s">
        <v>141</v>
      </c>
      <c r="BK183" s="159">
        <f>SUM(BK184:BK185)</f>
        <v>0</v>
      </c>
    </row>
    <row r="184" spans="2:65" s="1" customFormat="1" ht="38.25" customHeight="1">
      <c r="B184" s="132"/>
      <c r="C184" s="161" t="s">
        <v>274</v>
      </c>
      <c r="D184" s="161" t="s">
        <v>142</v>
      </c>
      <c r="E184" s="162" t="s">
        <v>275</v>
      </c>
      <c r="F184" s="254" t="s">
        <v>276</v>
      </c>
      <c r="G184" s="254"/>
      <c r="H184" s="254"/>
      <c r="I184" s="254"/>
      <c r="J184" s="163" t="s">
        <v>205</v>
      </c>
      <c r="K184" s="164">
        <v>67.89</v>
      </c>
      <c r="L184" s="255">
        <v>0</v>
      </c>
      <c r="M184" s="255"/>
      <c r="N184" s="256">
        <f>ROUND(L184*K184,2)</f>
        <v>0</v>
      </c>
      <c r="O184" s="256"/>
      <c r="P184" s="256"/>
      <c r="Q184" s="256"/>
      <c r="R184" s="135"/>
      <c r="T184" s="165" t="s">
        <v>5</v>
      </c>
      <c r="U184" s="45" t="s">
        <v>40</v>
      </c>
      <c r="V184" s="37"/>
      <c r="W184" s="166">
        <f>V184*K184</f>
        <v>0</v>
      </c>
      <c r="X184" s="166">
        <v>3.9899999999999998E-2</v>
      </c>
      <c r="Y184" s="166">
        <f>X184*K184</f>
        <v>2.7088109999999999</v>
      </c>
      <c r="Z184" s="166">
        <v>0</v>
      </c>
      <c r="AA184" s="167">
        <f>Z184*K184</f>
        <v>0</v>
      </c>
      <c r="AR184" s="20" t="s">
        <v>146</v>
      </c>
      <c r="AT184" s="20" t="s">
        <v>142</v>
      </c>
      <c r="AU184" s="20" t="s">
        <v>101</v>
      </c>
      <c r="AY184" s="20" t="s">
        <v>141</v>
      </c>
      <c r="BE184" s="106">
        <f>IF(U184="základní",N184,0)</f>
        <v>0</v>
      </c>
      <c r="BF184" s="106">
        <f>IF(U184="snížená",N184,0)</f>
        <v>0</v>
      </c>
      <c r="BG184" s="106">
        <f>IF(U184="zákl. přenesená",N184,0)</f>
        <v>0</v>
      </c>
      <c r="BH184" s="106">
        <f>IF(U184="sníž. přenesená",N184,0)</f>
        <v>0</v>
      </c>
      <c r="BI184" s="106">
        <f>IF(U184="nulová",N184,0)</f>
        <v>0</v>
      </c>
      <c r="BJ184" s="20" t="s">
        <v>80</v>
      </c>
      <c r="BK184" s="106">
        <f>ROUND(L184*K184,2)</f>
        <v>0</v>
      </c>
      <c r="BL184" s="20" t="s">
        <v>146</v>
      </c>
      <c r="BM184" s="20" t="s">
        <v>277</v>
      </c>
    </row>
    <row r="185" spans="2:65" s="10" customFormat="1" ht="16.5" customHeight="1">
      <c r="B185" s="168"/>
      <c r="C185" s="169"/>
      <c r="D185" s="169"/>
      <c r="E185" s="170" t="s">
        <v>5</v>
      </c>
      <c r="F185" s="257" t="s">
        <v>278</v>
      </c>
      <c r="G185" s="258"/>
      <c r="H185" s="258"/>
      <c r="I185" s="258"/>
      <c r="J185" s="169"/>
      <c r="K185" s="171">
        <v>67.89</v>
      </c>
      <c r="L185" s="169"/>
      <c r="M185" s="169"/>
      <c r="N185" s="169"/>
      <c r="O185" s="169"/>
      <c r="P185" s="169"/>
      <c r="Q185" s="169"/>
      <c r="R185" s="172"/>
      <c r="T185" s="173"/>
      <c r="U185" s="169"/>
      <c r="V185" s="169"/>
      <c r="W185" s="169"/>
      <c r="X185" s="169"/>
      <c r="Y185" s="169"/>
      <c r="Z185" s="169"/>
      <c r="AA185" s="174"/>
      <c r="AT185" s="175" t="s">
        <v>152</v>
      </c>
      <c r="AU185" s="175" t="s">
        <v>101</v>
      </c>
      <c r="AV185" s="10" t="s">
        <v>101</v>
      </c>
      <c r="AW185" s="10" t="s">
        <v>33</v>
      </c>
      <c r="AX185" s="10" t="s">
        <v>80</v>
      </c>
      <c r="AY185" s="175" t="s">
        <v>141</v>
      </c>
    </row>
    <row r="186" spans="2:65" s="9" customFormat="1" ht="29.85" customHeight="1">
      <c r="B186" s="150"/>
      <c r="C186" s="151"/>
      <c r="D186" s="160" t="s">
        <v>114</v>
      </c>
      <c r="E186" s="160"/>
      <c r="F186" s="160"/>
      <c r="G186" s="160"/>
      <c r="H186" s="160"/>
      <c r="I186" s="160"/>
      <c r="J186" s="160"/>
      <c r="K186" s="160"/>
      <c r="L186" s="160"/>
      <c r="M186" s="160"/>
      <c r="N186" s="269">
        <f>BK186</f>
        <v>0</v>
      </c>
      <c r="O186" s="270"/>
      <c r="P186" s="270"/>
      <c r="Q186" s="270"/>
      <c r="R186" s="153"/>
      <c r="T186" s="154"/>
      <c r="U186" s="151"/>
      <c r="V186" s="151"/>
      <c r="W186" s="155">
        <f>SUM(W187:W188)</f>
        <v>0</v>
      </c>
      <c r="X186" s="151"/>
      <c r="Y186" s="155">
        <f>SUM(Y187:Y188)</f>
        <v>7.2000000000000005E-4</v>
      </c>
      <c r="Z186" s="151"/>
      <c r="AA186" s="156">
        <f>SUM(AA187:AA188)</f>
        <v>0</v>
      </c>
      <c r="AR186" s="157" t="s">
        <v>80</v>
      </c>
      <c r="AT186" s="158" t="s">
        <v>74</v>
      </c>
      <c r="AU186" s="158" t="s">
        <v>80</v>
      </c>
      <c r="AY186" s="157" t="s">
        <v>141</v>
      </c>
      <c r="BK186" s="159">
        <f>SUM(BK187:BK188)</f>
        <v>0</v>
      </c>
    </row>
    <row r="187" spans="2:65" s="1" customFormat="1" ht="25.5" customHeight="1">
      <c r="B187" s="132"/>
      <c r="C187" s="184" t="s">
        <v>279</v>
      </c>
      <c r="D187" s="184" t="s">
        <v>212</v>
      </c>
      <c r="E187" s="185" t="s">
        <v>280</v>
      </c>
      <c r="F187" s="263" t="s">
        <v>281</v>
      </c>
      <c r="G187" s="263"/>
      <c r="H187" s="263"/>
      <c r="I187" s="263"/>
      <c r="J187" s="186" t="s">
        <v>282</v>
      </c>
      <c r="K187" s="187">
        <v>6</v>
      </c>
      <c r="L187" s="264">
        <v>0</v>
      </c>
      <c r="M187" s="264"/>
      <c r="N187" s="265">
        <f>ROUND(L187*K187,2)</f>
        <v>0</v>
      </c>
      <c r="O187" s="256"/>
      <c r="P187" s="256"/>
      <c r="Q187" s="256"/>
      <c r="R187" s="135"/>
      <c r="T187" s="165" t="s">
        <v>5</v>
      </c>
      <c r="U187" s="45" t="s">
        <v>40</v>
      </c>
      <c r="V187" s="37"/>
      <c r="W187" s="166">
        <f>V187*K187</f>
        <v>0</v>
      </c>
      <c r="X187" s="166">
        <v>1.2E-4</v>
      </c>
      <c r="Y187" s="166">
        <f>X187*K187</f>
        <v>7.2000000000000005E-4</v>
      </c>
      <c r="Z187" s="166">
        <v>0</v>
      </c>
      <c r="AA187" s="167">
        <f>Z187*K187</f>
        <v>0</v>
      </c>
      <c r="AR187" s="20" t="s">
        <v>178</v>
      </c>
      <c r="AT187" s="20" t="s">
        <v>212</v>
      </c>
      <c r="AU187" s="20" t="s">
        <v>101</v>
      </c>
      <c r="AY187" s="20" t="s">
        <v>141</v>
      </c>
      <c r="BE187" s="106">
        <f>IF(U187="základní",N187,0)</f>
        <v>0</v>
      </c>
      <c r="BF187" s="106">
        <f>IF(U187="snížená",N187,0)</f>
        <v>0</v>
      </c>
      <c r="BG187" s="106">
        <f>IF(U187="zákl. přenesená",N187,0)</f>
        <v>0</v>
      </c>
      <c r="BH187" s="106">
        <f>IF(U187="sníž. přenesená",N187,0)</f>
        <v>0</v>
      </c>
      <c r="BI187" s="106">
        <f>IF(U187="nulová",N187,0)</f>
        <v>0</v>
      </c>
      <c r="BJ187" s="20" t="s">
        <v>80</v>
      </c>
      <c r="BK187" s="106">
        <f>ROUND(L187*K187,2)</f>
        <v>0</v>
      </c>
      <c r="BL187" s="20" t="s">
        <v>146</v>
      </c>
      <c r="BM187" s="20" t="s">
        <v>283</v>
      </c>
    </row>
    <row r="188" spans="2:65" s="10" customFormat="1" ht="16.5" customHeight="1">
      <c r="B188" s="168"/>
      <c r="C188" s="169"/>
      <c r="D188" s="169"/>
      <c r="E188" s="170" t="s">
        <v>5</v>
      </c>
      <c r="F188" s="257" t="s">
        <v>284</v>
      </c>
      <c r="G188" s="258"/>
      <c r="H188" s="258"/>
      <c r="I188" s="258"/>
      <c r="J188" s="169"/>
      <c r="K188" s="171">
        <v>6</v>
      </c>
      <c r="L188" s="169"/>
      <c r="M188" s="169"/>
      <c r="N188" s="169"/>
      <c r="O188" s="169"/>
      <c r="P188" s="169"/>
      <c r="Q188" s="169"/>
      <c r="R188" s="172"/>
      <c r="T188" s="173"/>
      <c r="U188" s="169"/>
      <c r="V188" s="169"/>
      <c r="W188" s="169"/>
      <c r="X188" s="169"/>
      <c r="Y188" s="169"/>
      <c r="Z188" s="169"/>
      <c r="AA188" s="174"/>
      <c r="AT188" s="175" t="s">
        <v>152</v>
      </c>
      <c r="AU188" s="175" t="s">
        <v>101</v>
      </c>
      <c r="AV188" s="10" t="s">
        <v>101</v>
      </c>
      <c r="AW188" s="10" t="s">
        <v>33</v>
      </c>
      <c r="AX188" s="10" t="s">
        <v>80</v>
      </c>
      <c r="AY188" s="175" t="s">
        <v>141</v>
      </c>
    </row>
    <row r="189" spans="2:65" s="9" customFormat="1" ht="29.85" customHeight="1">
      <c r="B189" s="150"/>
      <c r="C189" s="151"/>
      <c r="D189" s="160" t="s">
        <v>115</v>
      </c>
      <c r="E189" s="160"/>
      <c r="F189" s="160"/>
      <c r="G189" s="160"/>
      <c r="H189" s="160"/>
      <c r="I189" s="160"/>
      <c r="J189" s="160"/>
      <c r="K189" s="160"/>
      <c r="L189" s="160"/>
      <c r="M189" s="160"/>
      <c r="N189" s="269">
        <f>BK189</f>
        <v>0</v>
      </c>
      <c r="O189" s="270"/>
      <c r="P189" s="270"/>
      <c r="Q189" s="270"/>
      <c r="R189" s="153"/>
      <c r="T189" s="154"/>
      <c r="U189" s="151"/>
      <c r="V189" s="151"/>
      <c r="W189" s="155">
        <f>SUM(W190:W201)</f>
        <v>0</v>
      </c>
      <c r="X189" s="151"/>
      <c r="Y189" s="155">
        <f>SUM(Y190:Y201)</f>
        <v>0</v>
      </c>
      <c r="Z189" s="151"/>
      <c r="AA189" s="156">
        <f>SUM(AA190:AA201)</f>
        <v>1.2220199999999999</v>
      </c>
      <c r="AR189" s="157" t="s">
        <v>80</v>
      </c>
      <c r="AT189" s="158" t="s">
        <v>74</v>
      </c>
      <c r="AU189" s="158" t="s">
        <v>80</v>
      </c>
      <c r="AY189" s="157" t="s">
        <v>141</v>
      </c>
      <c r="BK189" s="159">
        <f>SUM(BK190:BK201)</f>
        <v>0</v>
      </c>
    </row>
    <row r="190" spans="2:65" s="1" customFormat="1" ht="16.5" customHeight="1">
      <c r="B190" s="132"/>
      <c r="C190" s="161" t="s">
        <v>285</v>
      </c>
      <c r="D190" s="161" t="s">
        <v>142</v>
      </c>
      <c r="E190" s="162" t="s">
        <v>286</v>
      </c>
      <c r="F190" s="254" t="s">
        <v>287</v>
      </c>
      <c r="G190" s="254"/>
      <c r="H190" s="254"/>
      <c r="I190" s="254"/>
      <c r="J190" s="163" t="s">
        <v>205</v>
      </c>
      <c r="K190" s="164">
        <v>226.3</v>
      </c>
      <c r="L190" s="255">
        <v>0</v>
      </c>
      <c r="M190" s="255"/>
      <c r="N190" s="256">
        <f>ROUND(L190*K190,2)</f>
        <v>0</v>
      </c>
      <c r="O190" s="256"/>
      <c r="P190" s="256"/>
      <c r="Q190" s="256"/>
      <c r="R190" s="135"/>
      <c r="T190" s="165" t="s">
        <v>5</v>
      </c>
      <c r="U190" s="45" t="s">
        <v>40</v>
      </c>
      <c r="V190" s="37"/>
      <c r="W190" s="166">
        <f>V190*K190</f>
        <v>0</v>
      </c>
      <c r="X190" s="166">
        <v>0</v>
      </c>
      <c r="Y190" s="166">
        <f>X190*K190</f>
        <v>0</v>
      </c>
      <c r="Z190" s="166">
        <v>0</v>
      </c>
      <c r="AA190" s="167">
        <f>Z190*K190</f>
        <v>0</v>
      </c>
      <c r="AR190" s="20" t="s">
        <v>146</v>
      </c>
      <c r="AT190" s="20" t="s">
        <v>142</v>
      </c>
      <c r="AU190" s="20" t="s">
        <v>101</v>
      </c>
      <c r="AY190" s="20" t="s">
        <v>141</v>
      </c>
      <c r="BE190" s="106">
        <f>IF(U190="základní",N190,0)</f>
        <v>0</v>
      </c>
      <c r="BF190" s="106">
        <f>IF(U190="snížená",N190,0)</f>
        <v>0</v>
      </c>
      <c r="BG190" s="106">
        <f>IF(U190="zákl. přenesená",N190,0)</f>
        <v>0</v>
      </c>
      <c r="BH190" s="106">
        <f>IF(U190="sníž. přenesená",N190,0)</f>
        <v>0</v>
      </c>
      <c r="BI190" s="106">
        <f>IF(U190="nulová",N190,0)</f>
        <v>0</v>
      </c>
      <c r="BJ190" s="20" t="s">
        <v>80</v>
      </c>
      <c r="BK190" s="106">
        <f>ROUND(L190*K190,2)</f>
        <v>0</v>
      </c>
      <c r="BL190" s="20" t="s">
        <v>146</v>
      </c>
      <c r="BM190" s="20" t="s">
        <v>288</v>
      </c>
    </row>
    <row r="191" spans="2:65" s="10" customFormat="1" ht="16.5" customHeight="1">
      <c r="B191" s="168"/>
      <c r="C191" s="169"/>
      <c r="D191" s="169"/>
      <c r="E191" s="170" t="s">
        <v>5</v>
      </c>
      <c r="F191" s="257" t="s">
        <v>289</v>
      </c>
      <c r="G191" s="258"/>
      <c r="H191" s="258"/>
      <c r="I191" s="258"/>
      <c r="J191" s="169"/>
      <c r="K191" s="171">
        <v>83.2</v>
      </c>
      <c r="L191" s="169"/>
      <c r="M191" s="169"/>
      <c r="N191" s="169"/>
      <c r="O191" s="169"/>
      <c r="P191" s="169"/>
      <c r="Q191" s="169"/>
      <c r="R191" s="172"/>
      <c r="T191" s="173"/>
      <c r="U191" s="169"/>
      <c r="V191" s="169"/>
      <c r="W191" s="169"/>
      <c r="X191" s="169"/>
      <c r="Y191" s="169"/>
      <c r="Z191" s="169"/>
      <c r="AA191" s="174"/>
      <c r="AT191" s="175" t="s">
        <v>152</v>
      </c>
      <c r="AU191" s="175" t="s">
        <v>101</v>
      </c>
      <c r="AV191" s="10" t="s">
        <v>101</v>
      </c>
      <c r="AW191" s="10" t="s">
        <v>33</v>
      </c>
      <c r="AX191" s="10" t="s">
        <v>75</v>
      </c>
      <c r="AY191" s="175" t="s">
        <v>141</v>
      </c>
    </row>
    <row r="192" spans="2:65" s="10" customFormat="1" ht="16.5" customHeight="1">
      <c r="B192" s="168"/>
      <c r="C192" s="169"/>
      <c r="D192" s="169"/>
      <c r="E192" s="170" t="s">
        <v>5</v>
      </c>
      <c r="F192" s="259" t="s">
        <v>290</v>
      </c>
      <c r="G192" s="260"/>
      <c r="H192" s="260"/>
      <c r="I192" s="260"/>
      <c r="J192" s="169"/>
      <c r="K192" s="171">
        <v>110.5</v>
      </c>
      <c r="L192" s="169"/>
      <c r="M192" s="169"/>
      <c r="N192" s="169"/>
      <c r="O192" s="169"/>
      <c r="P192" s="169"/>
      <c r="Q192" s="169"/>
      <c r="R192" s="172"/>
      <c r="T192" s="173"/>
      <c r="U192" s="169"/>
      <c r="V192" s="169"/>
      <c r="W192" s="169"/>
      <c r="X192" s="169"/>
      <c r="Y192" s="169"/>
      <c r="Z192" s="169"/>
      <c r="AA192" s="174"/>
      <c r="AT192" s="175" t="s">
        <v>152</v>
      </c>
      <c r="AU192" s="175" t="s">
        <v>101</v>
      </c>
      <c r="AV192" s="10" t="s">
        <v>101</v>
      </c>
      <c r="AW192" s="10" t="s">
        <v>33</v>
      </c>
      <c r="AX192" s="10" t="s">
        <v>75</v>
      </c>
      <c r="AY192" s="175" t="s">
        <v>141</v>
      </c>
    </row>
    <row r="193" spans="2:65" s="10" customFormat="1" ht="16.5" customHeight="1">
      <c r="B193" s="168"/>
      <c r="C193" s="169"/>
      <c r="D193" s="169"/>
      <c r="E193" s="170" t="s">
        <v>5</v>
      </c>
      <c r="F193" s="259" t="s">
        <v>291</v>
      </c>
      <c r="G193" s="260"/>
      <c r="H193" s="260"/>
      <c r="I193" s="260"/>
      <c r="J193" s="169"/>
      <c r="K193" s="171">
        <v>32.6</v>
      </c>
      <c r="L193" s="169"/>
      <c r="M193" s="169"/>
      <c r="N193" s="169"/>
      <c r="O193" s="169"/>
      <c r="P193" s="169"/>
      <c r="Q193" s="169"/>
      <c r="R193" s="172"/>
      <c r="T193" s="173"/>
      <c r="U193" s="169"/>
      <c r="V193" s="169"/>
      <c r="W193" s="169"/>
      <c r="X193" s="169"/>
      <c r="Y193" s="169"/>
      <c r="Z193" s="169"/>
      <c r="AA193" s="174"/>
      <c r="AT193" s="175" t="s">
        <v>152</v>
      </c>
      <c r="AU193" s="175" t="s">
        <v>101</v>
      </c>
      <c r="AV193" s="10" t="s">
        <v>101</v>
      </c>
      <c r="AW193" s="10" t="s">
        <v>33</v>
      </c>
      <c r="AX193" s="10" t="s">
        <v>75</v>
      </c>
      <c r="AY193" s="175" t="s">
        <v>141</v>
      </c>
    </row>
    <row r="194" spans="2:65" s="11" customFormat="1" ht="16.5" customHeight="1">
      <c r="B194" s="176"/>
      <c r="C194" s="177"/>
      <c r="D194" s="177"/>
      <c r="E194" s="178" t="s">
        <v>5</v>
      </c>
      <c r="F194" s="261" t="s">
        <v>155</v>
      </c>
      <c r="G194" s="262"/>
      <c r="H194" s="262"/>
      <c r="I194" s="262"/>
      <c r="J194" s="177"/>
      <c r="K194" s="179">
        <v>226.3</v>
      </c>
      <c r="L194" s="177"/>
      <c r="M194" s="177"/>
      <c r="N194" s="177"/>
      <c r="O194" s="177"/>
      <c r="P194" s="177"/>
      <c r="Q194" s="177"/>
      <c r="R194" s="180"/>
      <c r="T194" s="181"/>
      <c r="U194" s="177"/>
      <c r="V194" s="177"/>
      <c r="W194" s="177"/>
      <c r="X194" s="177"/>
      <c r="Y194" s="177"/>
      <c r="Z194" s="177"/>
      <c r="AA194" s="182"/>
      <c r="AT194" s="183" t="s">
        <v>152</v>
      </c>
      <c r="AU194" s="183" t="s">
        <v>101</v>
      </c>
      <c r="AV194" s="11" t="s">
        <v>146</v>
      </c>
      <c r="AW194" s="11" t="s">
        <v>33</v>
      </c>
      <c r="AX194" s="11" t="s">
        <v>80</v>
      </c>
      <c r="AY194" s="183" t="s">
        <v>141</v>
      </c>
    </row>
    <row r="195" spans="2:65" s="1" customFormat="1" ht="25.5" customHeight="1">
      <c r="B195" s="132"/>
      <c r="C195" s="161" t="s">
        <v>292</v>
      </c>
      <c r="D195" s="161" t="s">
        <v>142</v>
      </c>
      <c r="E195" s="162" t="s">
        <v>293</v>
      </c>
      <c r="F195" s="254" t="s">
        <v>294</v>
      </c>
      <c r="G195" s="254"/>
      <c r="H195" s="254"/>
      <c r="I195" s="254"/>
      <c r="J195" s="163" t="s">
        <v>205</v>
      </c>
      <c r="K195" s="164">
        <v>67.89</v>
      </c>
      <c r="L195" s="255">
        <v>0</v>
      </c>
      <c r="M195" s="255"/>
      <c r="N195" s="256">
        <f>ROUND(L195*K195,2)</f>
        <v>0</v>
      </c>
      <c r="O195" s="256"/>
      <c r="P195" s="256"/>
      <c r="Q195" s="256"/>
      <c r="R195" s="135"/>
      <c r="T195" s="165" t="s">
        <v>5</v>
      </c>
      <c r="U195" s="45" t="s">
        <v>40</v>
      </c>
      <c r="V195" s="37"/>
      <c r="W195" s="166">
        <f>V195*K195</f>
        <v>0</v>
      </c>
      <c r="X195" s="166">
        <v>0</v>
      </c>
      <c r="Y195" s="166">
        <f>X195*K195</f>
        <v>0</v>
      </c>
      <c r="Z195" s="166">
        <v>1.7999999999999999E-2</v>
      </c>
      <c r="AA195" s="167">
        <f>Z195*K195</f>
        <v>1.2220199999999999</v>
      </c>
      <c r="AR195" s="20" t="s">
        <v>146</v>
      </c>
      <c r="AT195" s="20" t="s">
        <v>142</v>
      </c>
      <c r="AU195" s="20" t="s">
        <v>101</v>
      </c>
      <c r="AY195" s="20" t="s">
        <v>141</v>
      </c>
      <c r="BE195" s="106">
        <f>IF(U195="základní",N195,0)</f>
        <v>0</v>
      </c>
      <c r="BF195" s="106">
        <f>IF(U195="snížená",N195,0)</f>
        <v>0</v>
      </c>
      <c r="BG195" s="106">
        <f>IF(U195="zákl. přenesená",N195,0)</f>
        <v>0</v>
      </c>
      <c r="BH195" s="106">
        <f>IF(U195="sníž. přenesená",N195,0)</f>
        <v>0</v>
      </c>
      <c r="BI195" s="106">
        <f>IF(U195="nulová",N195,0)</f>
        <v>0</v>
      </c>
      <c r="BJ195" s="20" t="s">
        <v>80</v>
      </c>
      <c r="BK195" s="106">
        <f>ROUND(L195*K195,2)</f>
        <v>0</v>
      </c>
      <c r="BL195" s="20" t="s">
        <v>146</v>
      </c>
      <c r="BM195" s="20" t="s">
        <v>295</v>
      </c>
    </row>
    <row r="196" spans="2:65" s="10" customFormat="1" ht="16.5" customHeight="1">
      <c r="B196" s="168"/>
      <c r="C196" s="169"/>
      <c r="D196" s="169"/>
      <c r="E196" s="170" t="s">
        <v>5</v>
      </c>
      <c r="F196" s="257" t="s">
        <v>278</v>
      </c>
      <c r="G196" s="258"/>
      <c r="H196" s="258"/>
      <c r="I196" s="258"/>
      <c r="J196" s="169"/>
      <c r="K196" s="171">
        <v>67.89</v>
      </c>
      <c r="L196" s="169"/>
      <c r="M196" s="169"/>
      <c r="N196" s="169"/>
      <c r="O196" s="169"/>
      <c r="P196" s="169"/>
      <c r="Q196" s="169"/>
      <c r="R196" s="172"/>
      <c r="T196" s="173"/>
      <c r="U196" s="169"/>
      <c r="V196" s="169"/>
      <c r="W196" s="169"/>
      <c r="X196" s="169"/>
      <c r="Y196" s="169"/>
      <c r="Z196" s="169"/>
      <c r="AA196" s="174"/>
      <c r="AT196" s="175" t="s">
        <v>152</v>
      </c>
      <c r="AU196" s="175" t="s">
        <v>101</v>
      </c>
      <c r="AV196" s="10" t="s">
        <v>101</v>
      </c>
      <c r="AW196" s="10" t="s">
        <v>33</v>
      </c>
      <c r="AX196" s="10" t="s">
        <v>80</v>
      </c>
      <c r="AY196" s="175" t="s">
        <v>141</v>
      </c>
    </row>
    <row r="197" spans="2:65" s="1" customFormat="1" ht="16.5" customHeight="1">
      <c r="B197" s="132"/>
      <c r="C197" s="161" t="s">
        <v>296</v>
      </c>
      <c r="D197" s="161" t="s">
        <v>142</v>
      </c>
      <c r="E197" s="162" t="s">
        <v>297</v>
      </c>
      <c r="F197" s="254" t="s">
        <v>298</v>
      </c>
      <c r="G197" s="254"/>
      <c r="H197" s="254"/>
      <c r="I197" s="254"/>
      <c r="J197" s="163" t="s">
        <v>205</v>
      </c>
      <c r="K197" s="164">
        <v>226.3</v>
      </c>
      <c r="L197" s="255">
        <v>0</v>
      </c>
      <c r="M197" s="255"/>
      <c r="N197" s="256">
        <f>ROUND(L197*K197,2)</f>
        <v>0</v>
      </c>
      <c r="O197" s="256"/>
      <c r="P197" s="256"/>
      <c r="Q197" s="256"/>
      <c r="R197" s="135"/>
      <c r="T197" s="165" t="s">
        <v>5</v>
      </c>
      <c r="U197" s="45" t="s">
        <v>40</v>
      </c>
      <c r="V197" s="37"/>
      <c r="W197" s="166">
        <f>V197*K197</f>
        <v>0</v>
      </c>
      <c r="X197" s="166">
        <v>0</v>
      </c>
      <c r="Y197" s="166">
        <f>X197*K197</f>
        <v>0</v>
      </c>
      <c r="Z197" s="166">
        <v>0</v>
      </c>
      <c r="AA197" s="167">
        <f>Z197*K197</f>
        <v>0</v>
      </c>
      <c r="AR197" s="20" t="s">
        <v>146</v>
      </c>
      <c r="AT197" s="20" t="s">
        <v>142</v>
      </c>
      <c r="AU197" s="20" t="s">
        <v>101</v>
      </c>
      <c r="AY197" s="20" t="s">
        <v>141</v>
      </c>
      <c r="BE197" s="106">
        <f>IF(U197="základní",N197,0)</f>
        <v>0</v>
      </c>
      <c r="BF197" s="106">
        <f>IF(U197="snížená",N197,0)</f>
        <v>0</v>
      </c>
      <c r="BG197" s="106">
        <f>IF(U197="zákl. přenesená",N197,0)</f>
        <v>0</v>
      </c>
      <c r="BH197" s="106">
        <f>IF(U197="sníž. přenesená",N197,0)</f>
        <v>0</v>
      </c>
      <c r="BI197" s="106">
        <f>IF(U197="nulová",N197,0)</f>
        <v>0</v>
      </c>
      <c r="BJ197" s="20" t="s">
        <v>80</v>
      </c>
      <c r="BK197" s="106">
        <f>ROUND(L197*K197,2)</f>
        <v>0</v>
      </c>
      <c r="BL197" s="20" t="s">
        <v>146</v>
      </c>
      <c r="BM197" s="20" t="s">
        <v>299</v>
      </c>
    </row>
    <row r="198" spans="2:65" s="10" customFormat="1" ht="16.5" customHeight="1">
      <c r="B198" s="168"/>
      <c r="C198" s="169"/>
      <c r="D198" s="169"/>
      <c r="E198" s="170" t="s">
        <v>5</v>
      </c>
      <c r="F198" s="257" t="s">
        <v>289</v>
      </c>
      <c r="G198" s="258"/>
      <c r="H198" s="258"/>
      <c r="I198" s="258"/>
      <c r="J198" s="169"/>
      <c r="K198" s="171">
        <v>83.2</v>
      </c>
      <c r="L198" s="169"/>
      <c r="M198" s="169"/>
      <c r="N198" s="169"/>
      <c r="O198" s="169"/>
      <c r="P198" s="169"/>
      <c r="Q198" s="169"/>
      <c r="R198" s="172"/>
      <c r="T198" s="173"/>
      <c r="U198" s="169"/>
      <c r="V198" s="169"/>
      <c r="W198" s="169"/>
      <c r="X198" s="169"/>
      <c r="Y198" s="169"/>
      <c r="Z198" s="169"/>
      <c r="AA198" s="174"/>
      <c r="AT198" s="175" t="s">
        <v>152</v>
      </c>
      <c r="AU198" s="175" t="s">
        <v>101</v>
      </c>
      <c r="AV198" s="10" t="s">
        <v>101</v>
      </c>
      <c r="AW198" s="10" t="s">
        <v>33</v>
      </c>
      <c r="AX198" s="10" t="s">
        <v>75</v>
      </c>
      <c r="AY198" s="175" t="s">
        <v>141</v>
      </c>
    </row>
    <row r="199" spans="2:65" s="10" customFormat="1" ht="16.5" customHeight="1">
      <c r="B199" s="168"/>
      <c r="C199" s="169"/>
      <c r="D199" s="169"/>
      <c r="E199" s="170" t="s">
        <v>5</v>
      </c>
      <c r="F199" s="259" t="s">
        <v>290</v>
      </c>
      <c r="G199" s="260"/>
      <c r="H199" s="260"/>
      <c r="I199" s="260"/>
      <c r="J199" s="169"/>
      <c r="K199" s="171">
        <v>110.5</v>
      </c>
      <c r="L199" s="169"/>
      <c r="M199" s="169"/>
      <c r="N199" s="169"/>
      <c r="O199" s="169"/>
      <c r="P199" s="169"/>
      <c r="Q199" s="169"/>
      <c r="R199" s="172"/>
      <c r="T199" s="173"/>
      <c r="U199" s="169"/>
      <c r="V199" s="169"/>
      <c r="W199" s="169"/>
      <c r="X199" s="169"/>
      <c r="Y199" s="169"/>
      <c r="Z199" s="169"/>
      <c r="AA199" s="174"/>
      <c r="AT199" s="175" t="s">
        <v>152</v>
      </c>
      <c r="AU199" s="175" t="s">
        <v>101</v>
      </c>
      <c r="AV199" s="10" t="s">
        <v>101</v>
      </c>
      <c r="AW199" s="10" t="s">
        <v>33</v>
      </c>
      <c r="AX199" s="10" t="s">
        <v>75</v>
      </c>
      <c r="AY199" s="175" t="s">
        <v>141</v>
      </c>
    </row>
    <row r="200" spans="2:65" s="10" customFormat="1" ht="16.5" customHeight="1">
      <c r="B200" s="168"/>
      <c r="C200" s="169"/>
      <c r="D200" s="169"/>
      <c r="E200" s="170" t="s">
        <v>5</v>
      </c>
      <c r="F200" s="259" t="s">
        <v>291</v>
      </c>
      <c r="G200" s="260"/>
      <c r="H200" s="260"/>
      <c r="I200" s="260"/>
      <c r="J200" s="169"/>
      <c r="K200" s="171">
        <v>32.6</v>
      </c>
      <c r="L200" s="169"/>
      <c r="M200" s="169"/>
      <c r="N200" s="169"/>
      <c r="O200" s="169"/>
      <c r="P200" s="169"/>
      <c r="Q200" s="169"/>
      <c r="R200" s="172"/>
      <c r="T200" s="173"/>
      <c r="U200" s="169"/>
      <c r="V200" s="169"/>
      <c r="W200" s="169"/>
      <c r="X200" s="169"/>
      <c r="Y200" s="169"/>
      <c r="Z200" s="169"/>
      <c r="AA200" s="174"/>
      <c r="AT200" s="175" t="s">
        <v>152</v>
      </c>
      <c r="AU200" s="175" t="s">
        <v>101</v>
      </c>
      <c r="AV200" s="10" t="s">
        <v>101</v>
      </c>
      <c r="AW200" s="10" t="s">
        <v>33</v>
      </c>
      <c r="AX200" s="10" t="s">
        <v>75</v>
      </c>
      <c r="AY200" s="175" t="s">
        <v>141</v>
      </c>
    </row>
    <row r="201" spans="2:65" s="11" customFormat="1" ht="16.5" customHeight="1">
      <c r="B201" s="176"/>
      <c r="C201" s="177"/>
      <c r="D201" s="177"/>
      <c r="E201" s="178" t="s">
        <v>5</v>
      </c>
      <c r="F201" s="261" t="s">
        <v>155</v>
      </c>
      <c r="G201" s="262"/>
      <c r="H201" s="262"/>
      <c r="I201" s="262"/>
      <c r="J201" s="177"/>
      <c r="K201" s="179">
        <v>226.3</v>
      </c>
      <c r="L201" s="177"/>
      <c r="M201" s="177"/>
      <c r="N201" s="177"/>
      <c r="O201" s="177"/>
      <c r="P201" s="177"/>
      <c r="Q201" s="177"/>
      <c r="R201" s="180"/>
      <c r="T201" s="181"/>
      <c r="U201" s="177"/>
      <c r="V201" s="177"/>
      <c r="W201" s="177"/>
      <c r="X201" s="177"/>
      <c r="Y201" s="177"/>
      <c r="Z201" s="177"/>
      <c r="AA201" s="182"/>
      <c r="AT201" s="183" t="s">
        <v>152</v>
      </c>
      <c r="AU201" s="183" t="s">
        <v>101</v>
      </c>
      <c r="AV201" s="11" t="s">
        <v>146</v>
      </c>
      <c r="AW201" s="11" t="s">
        <v>33</v>
      </c>
      <c r="AX201" s="11" t="s">
        <v>80</v>
      </c>
      <c r="AY201" s="183" t="s">
        <v>141</v>
      </c>
    </row>
    <row r="202" spans="2:65" s="9" customFormat="1" ht="29.85" customHeight="1">
      <c r="B202" s="150"/>
      <c r="C202" s="151"/>
      <c r="D202" s="160" t="s">
        <v>116</v>
      </c>
      <c r="E202" s="160"/>
      <c r="F202" s="160"/>
      <c r="G202" s="160"/>
      <c r="H202" s="160"/>
      <c r="I202" s="160"/>
      <c r="J202" s="160"/>
      <c r="K202" s="160"/>
      <c r="L202" s="160"/>
      <c r="M202" s="160"/>
      <c r="N202" s="269">
        <f>BK202</f>
        <v>0</v>
      </c>
      <c r="O202" s="270"/>
      <c r="P202" s="270"/>
      <c r="Q202" s="270"/>
      <c r="R202" s="153"/>
      <c r="T202" s="154"/>
      <c r="U202" s="151"/>
      <c r="V202" s="151"/>
      <c r="W202" s="155">
        <f>SUM(W203:W208)</f>
        <v>0</v>
      </c>
      <c r="X202" s="151"/>
      <c r="Y202" s="155">
        <f>SUM(Y203:Y208)</f>
        <v>0</v>
      </c>
      <c r="Z202" s="151"/>
      <c r="AA202" s="156">
        <f>SUM(AA203:AA208)</f>
        <v>0</v>
      </c>
      <c r="AR202" s="157" t="s">
        <v>80</v>
      </c>
      <c r="AT202" s="158" t="s">
        <v>74</v>
      </c>
      <c r="AU202" s="158" t="s">
        <v>80</v>
      </c>
      <c r="AY202" s="157" t="s">
        <v>141</v>
      </c>
      <c r="BK202" s="159">
        <f>SUM(BK203:BK208)</f>
        <v>0</v>
      </c>
    </row>
    <row r="203" spans="2:65" s="1" customFormat="1" ht="25.5" customHeight="1">
      <c r="B203" s="132"/>
      <c r="C203" s="161" t="s">
        <v>300</v>
      </c>
      <c r="D203" s="161" t="s">
        <v>142</v>
      </c>
      <c r="E203" s="162" t="s">
        <v>301</v>
      </c>
      <c r="F203" s="254" t="s">
        <v>302</v>
      </c>
      <c r="G203" s="254"/>
      <c r="H203" s="254"/>
      <c r="I203" s="254"/>
      <c r="J203" s="163" t="s">
        <v>193</v>
      </c>
      <c r="K203" s="164">
        <v>31.361999999999998</v>
      </c>
      <c r="L203" s="255">
        <v>0</v>
      </c>
      <c r="M203" s="255"/>
      <c r="N203" s="256">
        <f>ROUND(L203*K203,2)</f>
        <v>0</v>
      </c>
      <c r="O203" s="256"/>
      <c r="P203" s="256"/>
      <c r="Q203" s="256"/>
      <c r="R203" s="135"/>
      <c r="T203" s="165" t="s">
        <v>5</v>
      </c>
      <c r="U203" s="45" t="s">
        <v>40</v>
      </c>
      <c r="V203" s="37"/>
      <c r="W203" s="166">
        <f>V203*K203</f>
        <v>0</v>
      </c>
      <c r="X203" s="166">
        <v>0</v>
      </c>
      <c r="Y203" s="166">
        <f>X203*K203</f>
        <v>0</v>
      </c>
      <c r="Z203" s="166">
        <v>0</v>
      </c>
      <c r="AA203" s="167">
        <f>Z203*K203</f>
        <v>0</v>
      </c>
      <c r="AR203" s="20" t="s">
        <v>146</v>
      </c>
      <c r="AT203" s="20" t="s">
        <v>142</v>
      </c>
      <c r="AU203" s="20" t="s">
        <v>101</v>
      </c>
      <c r="AY203" s="20" t="s">
        <v>141</v>
      </c>
      <c r="BE203" s="106">
        <f>IF(U203="základní",N203,0)</f>
        <v>0</v>
      </c>
      <c r="BF203" s="106">
        <f>IF(U203="snížená",N203,0)</f>
        <v>0</v>
      </c>
      <c r="BG203" s="106">
        <f>IF(U203="zákl. přenesená",N203,0)</f>
        <v>0</v>
      </c>
      <c r="BH203" s="106">
        <f>IF(U203="sníž. přenesená",N203,0)</f>
        <v>0</v>
      </c>
      <c r="BI203" s="106">
        <f>IF(U203="nulová",N203,0)</f>
        <v>0</v>
      </c>
      <c r="BJ203" s="20" t="s">
        <v>80</v>
      </c>
      <c r="BK203" s="106">
        <f>ROUND(L203*K203,2)</f>
        <v>0</v>
      </c>
      <c r="BL203" s="20" t="s">
        <v>146</v>
      </c>
      <c r="BM203" s="20" t="s">
        <v>303</v>
      </c>
    </row>
    <row r="204" spans="2:65" s="10" customFormat="1" ht="16.5" customHeight="1">
      <c r="B204" s="168"/>
      <c r="C204" s="169"/>
      <c r="D204" s="169"/>
      <c r="E204" s="170" t="s">
        <v>5</v>
      </c>
      <c r="F204" s="257" t="s">
        <v>196</v>
      </c>
      <c r="G204" s="258"/>
      <c r="H204" s="258"/>
      <c r="I204" s="258"/>
      <c r="J204" s="169"/>
      <c r="K204" s="171">
        <v>1.222</v>
      </c>
      <c r="L204" s="169"/>
      <c r="M204" s="169"/>
      <c r="N204" s="169"/>
      <c r="O204" s="169"/>
      <c r="P204" s="169"/>
      <c r="Q204" s="169"/>
      <c r="R204" s="172"/>
      <c r="T204" s="173"/>
      <c r="U204" s="169"/>
      <c r="V204" s="169"/>
      <c r="W204" s="169"/>
      <c r="X204" s="169"/>
      <c r="Y204" s="169"/>
      <c r="Z204" s="169"/>
      <c r="AA204" s="174"/>
      <c r="AT204" s="175" t="s">
        <v>152</v>
      </c>
      <c r="AU204" s="175" t="s">
        <v>101</v>
      </c>
      <c r="AV204" s="10" t="s">
        <v>101</v>
      </c>
      <c r="AW204" s="10" t="s">
        <v>33</v>
      </c>
      <c r="AX204" s="10" t="s">
        <v>75</v>
      </c>
      <c r="AY204" s="175" t="s">
        <v>141</v>
      </c>
    </row>
    <row r="205" spans="2:65" s="10" customFormat="1" ht="16.5" customHeight="1">
      <c r="B205" s="168"/>
      <c r="C205" s="169"/>
      <c r="D205" s="169"/>
      <c r="E205" s="170" t="s">
        <v>5</v>
      </c>
      <c r="F205" s="259" t="s">
        <v>304</v>
      </c>
      <c r="G205" s="260"/>
      <c r="H205" s="260"/>
      <c r="I205" s="260"/>
      <c r="J205" s="169"/>
      <c r="K205" s="171">
        <v>30.14</v>
      </c>
      <c r="L205" s="169"/>
      <c r="M205" s="169"/>
      <c r="N205" s="169"/>
      <c r="O205" s="169"/>
      <c r="P205" s="169"/>
      <c r="Q205" s="169"/>
      <c r="R205" s="172"/>
      <c r="T205" s="173"/>
      <c r="U205" s="169"/>
      <c r="V205" s="169"/>
      <c r="W205" s="169"/>
      <c r="X205" s="169"/>
      <c r="Y205" s="169"/>
      <c r="Z205" s="169"/>
      <c r="AA205" s="174"/>
      <c r="AT205" s="175" t="s">
        <v>152</v>
      </c>
      <c r="AU205" s="175" t="s">
        <v>101</v>
      </c>
      <c r="AV205" s="10" t="s">
        <v>101</v>
      </c>
      <c r="AW205" s="10" t="s">
        <v>33</v>
      </c>
      <c r="AX205" s="10" t="s">
        <v>75</v>
      </c>
      <c r="AY205" s="175" t="s">
        <v>141</v>
      </c>
    </row>
    <row r="206" spans="2:65" s="11" customFormat="1" ht="16.5" customHeight="1">
      <c r="B206" s="176"/>
      <c r="C206" s="177"/>
      <c r="D206" s="177"/>
      <c r="E206" s="178" t="s">
        <v>5</v>
      </c>
      <c r="F206" s="261" t="s">
        <v>155</v>
      </c>
      <c r="G206" s="262"/>
      <c r="H206" s="262"/>
      <c r="I206" s="262"/>
      <c r="J206" s="177"/>
      <c r="K206" s="179">
        <v>31.361999999999998</v>
      </c>
      <c r="L206" s="177"/>
      <c r="M206" s="177"/>
      <c r="N206" s="177"/>
      <c r="O206" s="177"/>
      <c r="P206" s="177"/>
      <c r="Q206" s="177"/>
      <c r="R206" s="180"/>
      <c r="T206" s="181"/>
      <c r="U206" s="177"/>
      <c r="V206" s="177"/>
      <c r="W206" s="177"/>
      <c r="X206" s="177"/>
      <c r="Y206" s="177"/>
      <c r="Z206" s="177"/>
      <c r="AA206" s="182"/>
      <c r="AT206" s="183" t="s">
        <v>152</v>
      </c>
      <c r="AU206" s="183" t="s">
        <v>101</v>
      </c>
      <c r="AV206" s="11" t="s">
        <v>146</v>
      </c>
      <c r="AW206" s="11" t="s">
        <v>33</v>
      </c>
      <c r="AX206" s="11" t="s">
        <v>80</v>
      </c>
      <c r="AY206" s="183" t="s">
        <v>141</v>
      </c>
    </row>
    <row r="207" spans="2:65" s="1" customFormat="1" ht="25.5" customHeight="1">
      <c r="B207" s="132"/>
      <c r="C207" s="161" t="s">
        <v>305</v>
      </c>
      <c r="D207" s="161" t="s">
        <v>142</v>
      </c>
      <c r="E207" s="162" t="s">
        <v>306</v>
      </c>
      <c r="F207" s="254" t="s">
        <v>307</v>
      </c>
      <c r="G207" s="254"/>
      <c r="H207" s="254"/>
      <c r="I207" s="254"/>
      <c r="J207" s="163" t="s">
        <v>193</v>
      </c>
      <c r="K207" s="164">
        <v>344.98200000000003</v>
      </c>
      <c r="L207" s="255">
        <v>0</v>
      </c>
      <c r="M207" s="255"/>
      <c r="N207" s="256">
        <f>ROUND(L207*K207,2)</f>
        <v>0</v>
      </c>
      <c r="O207" s="256"/>
      <c r="P207" s="256"/>
      <c r="Q207" s="256"/>
      <c r="R207" s="135"/>
      <c r="T207" s="165" t="s">
        <v>5</v>
      </c>
      <c r="U207" s="45" t="s">
        <v>40</v>
      </c>
      <c r="V207" s="37"/>
      <c r="W207" s="166">
        <f>V207*K207</f>
        <v>0</v>
      </c>
      <c r="X207" s="166">
        <v>0</v>
      </c>
      <c r="Y207" s="166">
        <f>X207*K207</f>
        <v>0</v>
      </c>
      <c r="Z207" s="166">
        <v>0</v>
      </c>
      <c r="AA207" s="167">
        <f>Z207*K207</f>
        <v>0</v>
      </c>
      <c r="AR207" s="20" t="s">
        <v>146</v>
      </c>
      <c r="AT207" s="20" t="s">
        <v>142</v>
      </c>
      <c r="AU207" s="20" t="s">
        <v>101</v>
      </c>
      <c r="AY207" s="20" t="s">
        <v>141</v>
      </c>
      <c r="BE207" s="106">
        <f>IF(U207="základní",N207,0)</f>
        <v>0</v>
      </c>
      <c r="BF207" s="106">
        <f>IF(U207="snížená",N207,0)</f>
        <v>0</v>
      </c>
      <c r="BG207" s="106">
        <f>IF(U207="zákl. přenesená",N207,0)</f>
        <v>0</v>
      </c>
      <c r="BH207" s="106">
        <f>IF(U207="sníž. přenesená",N207,0)</f>
        <v>0</v>
      </c>
      <c r="BI207" s="106">
        <f>IF(U207="nulová",N207,0)</f>
        <v>0</v>
      </c>
      <c r="BJ207" s="20" t="s">
        <v>80</v>
      </c>
      <c r="BK207" s="106">
        <f>ROUND(L207*K207,2)</f>
        <v>0</v>
      </c>
      <c r="BL207" s="20" t="s">
        <v>146</v>
      </c>
      <c r="BM207" s="20" t="s">
        <v>308</v>
      </c>
    </row>
    <row r="208" spans="2:65" s="10" customFormat="1" ht="25.5" customHeight="1">
      <c r="B208" s="168"/>
      <c r="C208" s="169"/>
      <c r="D208" s="169"/>
      <c r="E208" s="170" t="s">
        <v>5</v>
      </c>
      <c r="F208" s="257" t="s">
        <v>309</v>
      </c>
      <c r="G208" s="258"/>
      <c r="H208" s="258"/>
      <c r="I208" s="258"/>
      <c r="J208" s="169"/>
      <c r="K208" s="171">
        <v>344.98200000000003</v>
      </c>
      <c r="L208" s="169"/>
      <c r="M208" s="169"/>
      <c r="N208" s="169"/>
      <c r="O208" s="169"/>
      <c r="P208" s="169"/>
      <c r="Q208" s="169"/>
      <c r="R208" s="172"/>
      <c r="T208" s="173"/>
      <c r="U208" s="169"/>
      <c r="V208" s="169"/>
      <c r="W208" s="169"/>
      <c r="X208" s="169"/>
      <c r="Y208" s="169"/>
      <c r="Z208" s="169"/>
      <c r="AA208" s="174"/>
      <c r="AT208" s="175" t="s">
        <v>152</v>
      </c>
      <c r="AU208" s="175" t="s">
        <v>101</v>
      </c>
      <c r="AV208" s="10" t="s">
        <v>101</v>
      </c>
      <c r="AW208" s="10" t="s">
        <v>33</v>
      </c>
      <c r="AX208" s="10" t="s">
        <v>80</v>
      </c>
      <c r="AY208" s="175" t="s">
        <v>141</v>
      </c>
    </row>
    <row r="209" spans="2:65" s="9" customFormat="1" ht="29.85" customHeight="1">
      <c r="B209" s="150"/>
      <c r="C209" s="151"/>
      <c r="D209" s="160" t="s">
        <v>117</v>
      </c>
      <c r="E209" s="160"/>
      <c r="F209" s="160"/>
      <c r="G209" s="160"/>
      <c r="H209" s="160"/>
      <c r="I209" s="160"/>
      <c r="J209" s="160"/>
      <c r="K209" s="160"/>
      <c r="L209" s="160"/>
      <c r="M209" s="160"/>
      <c r="N209" s="269">
        <f>BK209</f>
        <v>0</v>
      </c>
      <c r="O209" s="270"/>
      <c r="P209" s="270"/>
      <c r="Q209" s="270"/>
      <c r="R209" s="153"/>
      <c r="T209" s="154"/>
      <c r="U209" s="151"/>
      <c r="V209" s="151"/>
      <c r="W209" s="155">
        <f>SUM(W210:W215)</f>
        <v>0</v>
      </c>
      <c r="X209" s="151"/>
      <c r="Y209" s="155">
        <f>SUM(Y210:Y215)</f>
        <v>0</v>
      </c>
      <c r="Z209" s="151"/>
      <c r="AA209" s="156">
        <f>SUM(AA210:AA215)</f>
        <v>0</v>
      </c>
      <c r="AR209" s="157" t="s">
        <v>80</v>
      </c>
      <c r="AT209" s="158" t="s">
        <v>74</v>
      </c>
      <c r="AU209" s="158" t="s">
        <v>80</v>
      </c>
      <c r="AY209" s="157" t="s">
        <v>141</v>
      </c>
      <c r="BK209" s="159">
        <f>SUM(BK210:BK215)</f>
        <v>0</v>
      </c>
    </row>
    <row r="210" spans="2:65" s="1" customFormat="1" ht="25.5" customHeight="1">
      <c r="B210" s="132"/>
      <c r="C210" s="161" t="s">
        <v>310</v>
      </c>
      <c r="D210" s="161" t="s">
        <v>142</v>
      </c>
      <c r="E210" s="162" t="s">
        <v>311</v>
      </c>
      <c r="F210" s="254" t="s">
        <v>312</v>
      </c>
      <c r="G210" s="254"/>
      <c r="H210" s="254"/>
      <c r="I210" s="254"/>
      <c r="J210" s="163" t="s">
        <v>193</v>
      </c>
      <c r="K210" s="164">
        <v>1676.085</v>
      </c>
      <c r="L210" s="255">
        <v>0</v>
      </c>
      <c r="M210" s="255"/>
      <c r="N210" s="256">
        <f>ROUND(L210*K210,2)</f>
        <v>0</v>
      </c>
      <c r="O210" s="256"/>
      <c r="P210" s="256"/>
      <c r="Q210" s="256"/>
      <c r="R210" s="135"/>
      <c r="T210" s="165" t="s">
        <v>5</v>
      </c>
      <c r="U210" s="45" t="s">
        <v>40</v>
      </c>
      <c r="V210" s="37"/>
      <c r="W210" s="166">
        <f>V210*K210</f>
        <v>0</v>
      </c>
      <c r="X210" s="166">
        <v>0</v>
      </c>
      <c r="Y210" s="166">
        <f>X210*K210</f>
        <v>0</v>
      </c>
      <c r="Z210" s="166">
        <v>0</v>
      </c>
      <c r="AA210" s="167">
        <f>Z210*K210</f>
        <v>0</v>
      </c>
      <c r="AR210" s="20" t="s">
        <v>146</v>
      </c>
      <c r="AT210" s="20" t="s">
        <v>142</v>
      </c>
      <c r="AU210" s="20" t="s">
        <v>101</v>
      </c>
      <c r="AY210" s="20" t="s">
        <v>141</v>
      </c>
      <c r="BE210" s="106">
        <f>IF(U210="základní",N210,0)</f>
        <v>0</v>
      </c>
      <c r="BF210" s="106">
        <f>IF(U210="snížená",N210,0)</f>
        <v>0</v>
      </c>
      <c r="BG210" s="106">
        <f>IF(U210="zákl. přenesená",N210,0)</f>
        <v>0</v>
      </c>
      <c r="BH210" s="106">
        <f>IF(U210="sníž. přenesená",N210,0)</f>
        <v>0</v>
      </c>
      <c r="BI210" s="106">
        <f>IF(U210="nulová",N210,0)</f>
        <v>0</v>
      </c>
      <c r="BJ210" s="20" t="s">
        <v>80</v>
      </c>
      <c r="BK210" s="106">
        <f>ROUND(L210*K210,2)</f>
        <v>0</v>
      </c>
      <c r="BL210" s="20" t="s">
        <v>146</v>
      </c>
      <c r="BM210" s="20" t="s">
        <v>313</v>
      </c>
    </row>
    <row r="211" spans="2:65" s="10" customFormat="1" ht="16.5" customHeight="1">
      <c r="B211" s="168"/>
      <c r="C211" s="169"/>
      <c r="D211" s="169"/>
      <c r="E211" s="170" t="s">
        <v>5</v>
      </c>
      <c r="F211" s="257" t="s">
        <v>314</v>
      </c>
      <c r="G211" s="258"/>
      <c r="H211" s="258"/>
      <c r="I211" s="258"/>
      <c r="J211" s="169"/>
      <c r="K211" s="171">
        <v>281.37</v>
      </c>
      <c r="L211" s="169"/>
      <c r="M211" s="169"/>
      <c r="N211" s="169"/>
      <c r="O211" s="169"/>
      <c r="P211" s="169"/>
      <c r="Q211" s="169"/>
      <c r="R211" s="172"/>
      <c r="T211" s="173"/>
      <c r="U211" s="169"/>
      <c r="V211" s="169"/>
      <c r="W211" s="169"/>
      <c r="X211" s="169"/>
      <c r="Y211" s="169"/>
      <c r="Z211" s="169"/>
      <c r="AA211" s="174"/>
      <c r="AT211" s="175" t="s">
        <v>152</v>
      </c>
      <c r="AU211" s="175" t="s">
        <v>101</v>
      </c>
      <c r="AV211" s="10" t="s">
        <v>101</v>
      </c>
      <c r="AW211" s="10" t="s">
        <v>33</v>
      </c>
      <c r="AX211" s="10" t="s">
        <v>75</v>
      </c>
      <c r="AY211" s="175" t="s">
        <v>141</v>
      </c>
    </row>
    <row r="212" spans="2:65" s="10" customFormat="1" ht="16.5" customHeight="1">
      <c r="B212" s="168"/>
      <c r="C212" s="169"/>
      <c r="D212" s="169"/>
      <c r="E212" s="170" t="s">
        <v>5</v>
      </c>
      <c r="F212" s="259" t="s">
        <v>315</v>
      </c>
      <c r="G212" s="260"/>
      <c r="H212" s="260"/>
      <c r="I212" s="260"/>
      <c r="J212" s="169"/>
      <c r="K212" s="171">
        <v>279.79300000000001</v>
      </c>
      <c r="L212" s="169"/>
      <c r="M212" s="169"/>
      <c r="N212" s="169"/>
      <c r="O212" s="169"/>
      <c r="P212" s="169"/>
      <c r="Q212" s="169"/>
      <c r="R212" s="172"/>
      <c r="T212" s="173"/>
      <c r="U212" s="169"/>
      <c r="V212" s="169"/>
      <c r="W212" s="169"/>
      <c r="X212" s="169"/>
      <c r="Y212" s="169"/>
      <c r="Z212" s="169"/>
      <c r="AA212" s="174"/>
      <c r="AT212" s="175" t="s">
        <v>152</v>
      </c>
      <c r="AU212" s="175" t="s">
        <v>101</v>
      </c>
      <c r="AV212" s="10" t="s">
        <v>101</v>
      </c>
      <c r="AW212" s="10" t="s">
        <v>33</v>
      </c>
      <c r="AX212" s="10" t="s">
        <v>75</v>
      </c>
      <c r="AY212" s="175" t="s">
        <v>141</v>
      </c>
    </row>
    <row r="213" spans="2:65" s="10" customFormat="1" ht="16.5" customHeight="1">
      <c r="B213" s="168"/>
      <c r="C213" s="169"/>
      <c r="D213" s="169"/>
      <c r="E213" s="170" t="s">
        <v>5</v>
      </c>
      <c r="F213" s="259" t="s">
        <v>316</v>
      </c>
      <c r="G213" s="260"/>
      <c r="H213" s="260"/>
      <c r="I213" s="260"/>
      <c r="J213" s="169"/>
      <c r="K213" s="171">
        <v>1112.213</v>
      </c>
      <c r="L213" s="169"/>
      <c r="M213" s="169"/>
      <c r="N213" s="169"/>
      <c r="O213" s="169"/>
      <c r="P213" s="169"/>
      <c r="Q213" s="169"/>
      <c r="R213" s="172"/>
      <c r="T213" s="173"/>
      <c r="U213" s="169"/>
      <c r="V213" s="169"/>
      <c r="W213" s="169"/>
      <c r="X213" s="169"/>
      <c r="Y213" s="169"/>
      <c r="Z213" s="169"/>
      <c r="AA213" s="174"/>
      <c r="AT213" s="175" t="s">
        <v>152</v>
      </c>
      <c r="AU213" s="175" t="s">
        <v>101</v>
      </c>
      <c r="AV213" s="10" t="s">
        <v>101</v>
      </c>
      <c r="AW213" s="10" t="s">
        <v>33</v>
      </c>
      <c r="AX213" s="10" t="s">
        <v>75</v>
      </c>
      <c r="AY213" s="175" t="s">
        <v>141</v>
      </c>
    </row>
    <row r="214" spans="2:65" s="10" customFormat="1" ht="16.5" customHeight="1">
      <c r="B214" s="168"/>
      <c r="C214" s="169"/>
      <c r="D214" s="169"/>
      <c r="E214" s="170" t="s">
        <v>5</v>
      </c>
      <c r="F214" s="259" t="s">
        <v>317</v>
      </c>
      <c r="G214" s="260"/>
      <c r="H214" s="260"/>
      <c r="I214" s="260"/>
      <c r="J214" s="169"/>
      <c r="K214" s="171">
        <v>2.7090000000000001</v>
      </c>
      <c r="L214" s="169"/>
      <c r="M214" s="169"/>
      <c r="N214" s="169"/>
      <c r="O214" s="169"/>
      <c r="P214" s="169"/>
      <c r="Q214" s="169"/>
      <c r="R214" s="172"/>
      <c r="T214" s="173"/>
      <c r="U214" s="169"/>
      <c r="V214" s="169"/>
      <c r="W214" s="169"/>
      <c r="X214" s="169"/>
      <c r="Y214" s="169"/>
      <c r="Z214" s="169"/>
      <c r="AA214" s="174"/>
      <c r="AT214" s="175" t="s">
        <v>152</v>
      </c>
      <c r="AU214" s="175" t="s">
        <v>101</v>
      </c>
      <c r="AV214" s="10" t="s">
        <v>101</v>
      </c>
      <c r="AW214" s="10" t="s">
        <v>33</v>
      </c>
      <c r="AX214" s="10" t="s">
        <v>75</v>
      </c>
      <c r="AY214" s="175" t="s">
        <v>141</v>
      </c>
    </row>
    <row r="215" spans="2:65" s="11" customFormat="1" ht="16.5" customHeight="1">
      <c r="B215" s="176"/>
      <c r="C215" s="177"/>
      <c r="D215" s="177"/>
      <c r="E215" s="178" t="s">
        <v>5</v>
      </c>
      <c r="F215" s="261" t="s">
        <v>155</v>
      </c>
      <c r="G215" s="262"/>
      <c r="H215" s="262"/>
      <c r="I215" s="262"/>
      <c r="J215" s="177"/>
      <c r="K215" s="179">
        <v>1676.085</v>
      </c>
      <c r="L215" s="177"/>
      <c r="M215" s="177"/>
      <c r="N215" s="177"/>
      <c r="O215" s="177"/>
      <c r="P215" s="177"/>
      <c r="Q215" s="177"/>
      <c r="R215" s="180"/>
      <c r="T215" s="181"/>
      <c r="U215" s="177"/>
      <c r="V215" s="177"/>
      <c r="W215" s="177"/>
      <c r="X215" s="177"/>
      <c r="Y215" s="177"/>
      <c r="Z215" s="177"/>
      <c r="AA215" s="182"/>
      <c r="AT215" s="183" t="s">
        <v>152</v>
      </c>
      <c r="AU215" s="183" t="s">
        <v>101</v>
      </c>
      <c r="AV215" s="11" t="s">
        <v>146</v>
      </c>
      <c r="AW215" s="11" t="s">
        <v>33</v>
      </c>
      <c r="AX215" s="11" t="s">
        <v>80</v>
      </c>
      <c r="AY215" s="183" t="s">
        <v>141</v>
      </c>
    </row>
    <row r="216" spans="2:65" s="1" customFormat="1" ht="49.9" customHeight="1">
      <c r="B216" s="36"/>
      <c r="C216" s="37"/>
      <c r="D216" s="152" t="s">
        <v>318</v>
      </c>
      <c r="E216" s="37"/>
      <c r="F216" s="37"/>
      <c r="G216" s="37"/>
      <c r="H216" s="37"/>
      <c r="I216" s="37"/>
      <c r="J216" s="37"/>
      <c r="K216" s="37"/>
      <c r="L216" s="37"/>
      <c r="M216" s="37"/>
      <c r="N216" s="268">
        <f>BK216</f>
        <v>0</v>
      </c>
      <c r="O216" s="246"/>
      <c r="P216" s="246"/>
      <c r="Q216" s="246"/>
      <c r="R216" s="38"/>
      <c r="T216" s="188"/>
      <c r="U216" s="57"/>
      <c r="V216" s="57"/>
      <c r="W216" s="57"/>
      <c r="X216" s="57"/>
      <c r="Y216" s="57"/>
      <c r="Z216" s="57"/>
      <c r="AA216" s="59"/>
      <c r="AT216" s="20" t="s">
        <v>74</v>
      </c>
      <c r="AU216" s="20" t="s">
        <v>75</v>
      </c>
      <c r="AY216" s="20" t="s">
        <v>319</v>
      </c>
      <c r="BK216" s="106">
        <v>0</v>
      </c>
    </row>
    <row r="217" spans="2:65" s="1" customFormat="1" ht="6.95" customHeight="1">
      <c r="B217" s="60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  <c r="O217" s="61"/>
      <c r="P217" s="61"/>
      <c r="Q217" s="61"/>
      <c r="R217" s="62"/>
    </row>
  </sheetData>
  <mergeCells count="231">
    <mergeCell ref="N216:Q216"/>
    <mergeCell ref="H1:K1"/>
    <mergeCell ref="S2:AC2"/>
    <mergeCell ref="F211:I211"/>
    <mergeCell ref="F212:I212"/>
    <mergeCell ref="F213:I213"/>
    <mergeCell ref="F214:I214"/>
    <mergeCell ref="F215:I215"/>
    <mergeCell ref="N122:Q122"/>
    <mergeCell ref="N123:Q123"/>
    <mergeCell ref="N124:Q124"/>
    <mergeCell ref="N157:Q157"/>
    <mergeCell ref="N169:Q169"/>
    <mergeCell ref="N183:Q183"/>
    <mergeCell ref="N186:Q186"/>
    <mergeCell ref="N189:Q189"/>
    <mergeCell ref="N202:Q202"/>
    <mergeCell ref="N209:Q209"/>
    <mergeCell ref="F204:I204"/>
    <mergeCell ref="F205:I205"/>
    <mergeCell ref="F206:I206"/>
    <mergeCell ref="F207:I207"/>
    <mergeCell ref="L207:M207"/>
    <mergeCell ref="N207:Q207"/>
    <mergeCell ref="F208:I208"/>
    <mergeCell ref="F210:I210"/>
    <mergeCell ref="L210:M210"/>
    <mergeCell ref="N210:Q210"/>
    <mergeCell ref="F196:I196"/>
    <mergeCell ref="F197:I197"/>
    <mergeCell ref="L197:M197"/>
    <mergeCell ref="N197:Q197"/>
    <mergeCell ref="F198:I198"/>
    <mergeCell ref="F199:I199"/>
    <mergeCell ref="F200:I200"/>
    <mergeCell ref="F201:I201"/>
    <mergeCell ref="F203:I203"/>
    <mergeCell ref="L203:M203"/>
    <mergeCell ref="N203:Q203"/>
    <mergeCell ref="F188:I188"/>
    <mergeCell ref="F190:I190"/>
    <mergeCell ref="L190:M190"/>
    <mergeCell ref="N190:Q190"/>
    <mergeCell ref="F191:I191"/>
    <mergeCell ref="F192:I192"/>
    <mergeCell ref="F193:I193"/>
    <mergeCell ref="F194:I194"/>
    <mergeCell ref="F195:I195"/>
    <mergeCell ref="L195:M195"/>
    <mergeCell ref="N195:Q195"/>
    <mergeCell ref="F181:I181"/>
    <mergeCell ref="L181:M181"/>
    <mergeCell ref="N181:Q181"/>
    <mergeCell ref="F182:I182"/>
    <mergeCell ref="F184:I184"/>
    <mergeCell ref="L184:M184"/>
    <mergeCell ref="N184:Q184"/>
    <mergeCell ref="F185:I185"/>
    <mergeCell ref="F187:I187"/>
    <mergeCell ref="L187:M187"/>
    <mergeCell ref="N187:Q187"/>
    <mergeCell ref="F176:I176"/>
    <mergeCell ref="L176:M176"/>
    <mergeCell ref="N176:Q176"/>
    <mergeCell ref="F177:I177"/>
    <mergeCell ref="L177:M177"/>
    <mergeCell ref="N177:Q177"/>
    <mergeCell ref="F178:I178"/>
    <mergeCell ref="F179:I179"/>
    <mergeCell ref="F180:I180"/>
    <mergeCell ref="F170:I170"/>
    <mergeCell ref="L170:M170"/>
    <mergeCell ref="N170:Q170"/>
    <mergeCell ref="F171:I171"/>
    <mergeCell ref="F172:I172"/>
    <mergeCell ref="F173:I173"/>
    <mergeCell ref="F174:I174"/>
    <mergeCell ref="F175:I175"/>
    <mergeCell ref="L175:M175"/>
    <mergeCell ref="N175:Q175"/>
    <mergeCell ref="F163:I163"/>
    <mergeCell ref="F164:I164"/>
    <mergeCell ref="F165:I165"/>
    <mergeCell ref="F166:I166"/>
    <mergeCell ref="L166:M166"/>
    <mergeCell ref="N166:Q166"/>
    <mergeCell ref="F167:I167"/>
    <mergeCell ref="F168:I168"/>
    <mergeCell ref="L168:M168"/>
    <mergeCell ref="N168:Q168"/>
    <mergeCell ref="F158:I158"/>
    <mergeCell ref="L158:M158"/>
    <mergeCell ref="N158:Q158"/>
    <mergeCell ref="F159:I159"/>
    <mergeCell ref="F160:I160"/>
    <mergeCell ref="L160:M160"/>
    <mergeCell ref="N160:Q160"/>
    <mergeCell ref="F161:I161"/>
    <mergeCell ref="F162:I162"/>
    <mergeCell ref="L162:M162"/>
    <mergeCell ref="N162:Q162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0:I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3:I143"/>
    <mergeCell ref="F144:I144"/>
    <mergeCell ref="F145:I145"/>
    <mergeCell ref="F146:I146"/>
    <mergeCell ref="L146:M146"/>
    <mergeCell ref="N146:Q146"/>
    <mergeCell ref="F147:I147"/>
    <mergeCell ref="F148:I148"/>
    <mergeCell ref="F149:I149"/>
    <mergeCell ref="F138:I138"/>
    <mergeCell ref="F139:I139"/>
    <mergeCell ref="L139:M139"/>
    <mergeCell ref="N139:Q139"/>
    <mergeCell ref="F140:I140"/>
    <mergeCell ref="F141:I141"/>
    <mergeCell ref="L141:M141"/>
    <mergeCell ref="N141:Q141"/>
    <mergeCell ref="F142:I142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0:I130"/>
    <mergeCell ref="F131:I131"/>
    <mergeCell ref="L131:M131"/>
    <mergeCell ref="N131:Q131"/>
    <mergeCell ref="F132:I132"/>
    <mergeCell ref="F133:I133"/>
    <mergeCell ref="L133:M133"/>
    <mergeCell ref="N133:Q133"/>
    <mergeCell ref="F134:I134"/>
    <mergeCell ref="F125:I125"/>
    <mergeCell ref="L125:M125"/>
    <mergeCell ref="N125:Q125"/>
    <mergeCell ref="F126:I126"/>
    <mergeCell ref="L126:M126"/>
    <mergeCell ref="N126:Q126"/>
    <mergeCell ref="F127:I127"/>
    <mergeCell ref="F128:I128"/>
    <mergeCell ref="F129:I129"/>
    <mergeCell ref="N104:Q104"/>
    <mergeCell ref="L106:Q106"/>
    <mergeCell ref="C112:Q112"/>
    <mergeCell ref="F114:P114"/>
    <mergeCell ref="M116:P116"/>
    <mergeCell ref="M118:Q118"/>
    <mergeCell ref="M119:Q119"/>
    <mergeCell ref="F121:I121"/>
    <mergeCell ref="L121:M121"/>
    <mergeCell ref="N121:Q121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E14:L14"/>
    <mergeCell ref="O14:P14"/>
  </mergeCells>
  <hyperlinks>
    <hyperlink ref="F1:G1" location="C2" display="1) Krycí list rozpočtu"/>
    <hyperlink ref="H1:K1" location="C85" display="2) Rekapitulace rozpočtu"/>
    <hyperlink ref="L1" location="C12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6"/>
  <sheetViews>
    <sheetView showGridLines="0" workbookViewId="0">
      <pane ySplit="1" topLeftCell="A2" activePane="bottomLeft" state="frozen"/>
      <selection pane="bottomLeft" activeCell="E21" sqref="E21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5"/>
      <c r="B1" s="13"/>
      <c r="C1" s="13"/>
      <c r="D1" s="14" t="s">
        <v>1</v>
      </c>
      <c r="E1" s="13"/>
      <c r="F1" s="15" t="s">
        <v>96</v>
      </c>
      <c r="G1" s="15"/>
      <c r="H1" s="273" t="s">
        <v>97</v>
      </c>
      <c r="I1" s="273"/>
      <c r="J1" s="273"/>
      <c r="K1" s="273"/>
      <c r="L1" s="15" t="s">
        <v>98</v>
      </c>
      <c r="M1" s="13"/>
      <c r="N1" s="13"/>
      <c r="O1" s="14" t="s">
        <v>99</v>
      </c>
      <c r="P1" s="13"/>
      <c r="Q1" s="13"/>
      <c r="R1" s="13"/>
      <c r="S1" s="15" t="s">
        <v>100</v>
      </c>
      <c r="T1" s="15"/>
      <c r="U1" s="115"/>
      <c r="V1" s="1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189" t="s">
        <v>7</v>
      </c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S2" s="232" t="s">
        <v>8</v>
      </c>
      <c r="T2" s="233"/>
      <c r="U2" s="233"/>
      <c r="V2" s="233"/>
      <c r="W2" s="233"/>
      <c r="X2" s="233"/>
      <c r="Y2" s="233"/>
      <c r="Z2" s="233"/>
      <c r="AA2" s="233"/>
      <c r="AB2" s="233"/>
      <c r="AC2" s="233"/>
      <c r="AT2" s="20" t="s">
        <v>84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101</v>
      </c>
    </row>
    <row r="4" spans="1:66" ht="36.950000000000003" customHeight="1">
      <c r="B4" s="24"/>
      <c r="C4" s="191" t="s">
        <v>102</v>
      </c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25"/>
      <c r="T4" s="19" t="s">
        <v>13</v>
      </c>
      <c r="AT4" s="20" t="s">
        <v>6</v>
      </c>
    </row>
    <row r="5" spans="1:66" ht="6.95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ht="25.35" customHeight="1">
      <c r="B6" s="24"/>
      <c r="C6" s="27"/>
      <c r="D6" s="31" t="s">
        <v>19</v>
      </c>
      <c r="E6" s="27"/>
      <c r="F6" s="274" t="str">
        <f>'Rekapitulace stavby'!K6</f>
        <v>DVT Novodomský potok, IDVT 10239422 ř. km 0,124 - 0,610  Kaplice - oprava opevnění</v>
      </c>
      <c r="G6" s="275"/>
      <c r="H6" s="275"/>
      <c r="I6" s="275"/>
      <c r="J6" s="275"/>
      <c r="K6" s="275"/>
      <c r="L6" s="275"/>
      <c r="M6" s="275"/>
      <c r="N6" s="275"/>
      <c r="O6" s="275"/>
      <c r="P6" s="275"/>
      <c r="Q6" s="27"/>
      <c r="R6" s="25"/>
    </row>
    <row r="7" spans="1:66" s="1" customFormat="1" ht="32.85" customHeight="1">
      <c r="B7" s="36"/>
      <c r="C7" s="37"/>
      <c r="D7" s="30" t="s">
        <v>320</v>
      </c>
      <c r="E7" s="37"/>
      <c r="F7" s="197" t="s">
        <v>321</v>
      </c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37"/>
      <c r="R7" s="38"/>
    </row>
    <row r="8" spans="1:66" s="1" customFormat="1" ht="14.45" customHeight="1">
      <c r="B8" s="36"/>
      <c r="C8" s="37"/>
      <c r="D8" s="31" t="s">
        <v>21</v>
      </c>
      <c r="E8" s="37"/>
      <c r="F8" s="29" t="s">
        <v>5</v>
      </c>
      <c r="G8" s="37"/>
      <c r="H8" s="37"/>
      <c r="I8" s="37"/>
      <c r="J8" s="37"/>
      <c r="K8" s="37"/>
      <c r="L8" s="37"/>
      <c r="M8" s="31" t="s">
        <v>22</v>
      </c>
      <c r="N8" s="37"/>
      <c r="O8" s="29" t="s">
        <v>5</v>
      </c>
      <c r="P8" s="37"/>
      <c r="Q8" s="37"/>
      <c r="R8" s="38"/>
    </row>
    <row r="9" spans="1:66" s="1" customFormat="1" ht="14.45" customHeight="1">
      <c r="B9" s="36"/>
      <c r="C9" s="37"/>
      <c r="D9" s="31" t="s">
        <v>23</v>
      </c>
      <c r="E9" s="37"/>
      <c r="F9" s="29" t="s">
        <v>24</v>
      </c>
      <c r="G9" s="37"/>
      <c r="H9" s="37"/>
      <c r="I9" s="37"/>
      <c r="J9" s="37"/>
      <c r="K9" s="37"/>
      <c r="L9" s="37"/>
      <c r="M9" s="31" t="s">
        <v>25</v>
      </c>
      <c r="N9" s="37"/>
      <c r="O9" s="235"/>
      <c r="P9" s="236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1" t="s">
        <v>27</v>
      </c>
      <c r="E11" s="37"/>
      <c r="F11" s="37"/>
      <c r="G11" s="37"/>
      <c r="H11" s="37"/>
      <c r="I11" s="37"/>
      <c r="J11" s="37"/>
      <c r="K11" s="37"/>
      <c r="L11" s="37"/>
      <c r="M11" s="31" t="s">
        <v>28</v>
      </c>
      <c r="N11" s="37"/>
      <c r="O11" s="195" t="str">
        <f>IF('Rekapitulace stavby'!AN10="","",'Rekapitulace stavby'!AN10)</f>
        <v/>
      </c>
      <c r="P11" s="195"/>
      <c r="Q11" s="37"/>
      <c r="R11" s="38"/>
    </row>
    <row r="12" spans="1:66" s="1" customFormat="1" ht="18" customHeight="1">
      <c r="B12" s="36"/>
      <c r="C12" s="37"/>
      <c r="D12" s="37"/>
      <c r="E12" s="29" t="str">
        <f>IF('Rekapitulace stavby'!E11="","",'Rekapitulace stavby'!E11)</f>
        <v xml:space="preserve"> </v>
      </c>
      <c r="F12" s="37"/>
      <c r="G12" s="37"/>
      <c r="H12" s="37"/>
      <c r="I12" s="37"/>
      <c r="J12" s="37"/>
      <c r="K12" s="37"/>
      <c r="L12" s="37"/>
      <c r="M12" s="31" t="s">
        <v>29</v>
      </c>
      <c r="N12" s="37"/>
      <c r="O12" s="195" t="str">
        <f>IF('Rekapitulace stavby'!AN11="","",'Rekapitulace stavby'!AN11)</f>
        <v/>
      </c>
      <c r="P12" s="195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1" t="s">
        <v>30</v>
      </c>
      <c r="E14" s="37"/>
      <c r="F14" s="37"/>
      <c r="G14" s="37"/>
      <c r="H14" s="37"/>
      <c r="I14" s="37"/>
      <c r="J14" s="37"/>
      <c r="K14" s="37"/>
      <c r="L14" s="37"/>
      <c r="M14" s="31" t="s">
        <v>28</v>
      </c>
      <c r="N14" s="37"/>
      <c r="O14" s="237" t="str">
        <f>IF('Rekapitulace stavby'!AN13="","",'Rekapitulace stavby'!AN13)</f>
        <v>Vyplň údaj</v>
      </c>
      <c r="P14" s="195"/>
      <c r="Q14" s="37"/>
      <c r="R14" s="38"/>
    </row>
    <row r="15" spans="1:66" s="1" customFormat="1" ht="18" customHeight="1">
      <c r="B15" s="36"/>
      <c r="C15" s="37"/>
      <c r="D15" s="37"/>
      <c r="E15" s="237" t="str">
        <f>IF('Rekapitulace stavby'!E14="","",'Rekapitulace stavby'!E14)</f>
        <v>Vyplň údaj</v>
      </c>
      <c r="F15" s="238"/>
      <c r="G15" s="238"/>
      <c r="H15" s="238"/>
      <c r="I15" s="238"/>
      <c r="J15" s="238"/>
      <c r="K15" s="238"/>
      <c r="L15" s="238"/>
      <c r="M15" s="31" t="s">
        <v>29</v>
      </c>
      <c r="N15" s="37"/>
      <c r="O15" s="237" t="str">
        <f>IF('Rekapitulace stavby'!AN14="","",'Rekapitulace stavby'!AN14)</f>
        <v>Vyplň údaj</v>
      </c>
      <c r="P15" s="195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1" t="s">
        <v>32</v>
      </c>
      <c r="E17" s="37"/>
      <c r="F17" s="37"/>
      <c r="G17" s="37"/>
      <c r="H17" s="37"/>
      <c r="I17" s="37"/>
      <c r="J17" s="37"/>
      <c r="K17" s="37"/>
      <c r="L17" s="37"/>
      <c r="M17" s="31" t="s">
        <v>28</v>
      </c>
      <c r="N17" s="37"/>
      <c r="O17" s="195" t="str">
        <f>IF('Rekapitulace stavby'!AN16="","",'Rekapitulace stavby'!AN16)</f>
        <v/>
      </c>
      <c r="P17" s="195"/>
      <c r="Q17" s="37"/>
      <c r="R17" s="38"/>
    </row>
    <row r="18" spans="2:18" s="1" customFormat="1" ht="18" customHeight="1">
      <c r="B18" s="36"/>
      <c r="C18" s="37"/>
      <c r="D18" s="37"/>
      <c r="E18" s="29" t="str">
        <f>IF('Rekapitulace stavby'!E17="","",'Rekapitulace stavby'!E17)</f>
        <v xml:space="preserve"> </v>
      </c>
      <c r="F18" s="37"/>
      <c r="G18" s="37"/>
      <c r="H18" s="37"/>
      <c r="I18" s="37"/>
      <c r="J18" s="37"/>
      <c r="K18" s="37"/>
      <c r="L18" s="37"/>
      <c r="M18" s="31" t="s">
        <v>29</v>
      </c>
      <c r="N18" s="37"/>
      <c r="O18" s="195" t="str">
        <f>IF('Rekapitulace stavby'!AN17="","",'Rekapitulace stavby'!AN17)</f>
        <v/>
      </c>
      <c r="P18" s="195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1" t="s">
        <v>34</v>
      </c>
      <c r="E20" s="37"/>
      <c r="F20" s="37"/>
      <c r="G20" s="37"/>
      <c r="H20" s="37"/>
      <c r="I20" s="37"/>
      <c r="J20" s="37"/>
      <c r="K20" s="37"/>
      <c r="L20" s="37"/>
      <c r="M20" s="31" t="s">
        <v>28</v>
      </c>
      <c r="N20" s="37"/>
      <c r="O20" s="195" t="s">
        <v>5</v>
      </c>
      <c r="P20" s="195"/>
      <c r="Q20" s="37"/>
      <c r="R20" s="38"/>
    </row>
    <row r="21" spans="2:18" s="1" customFormat="1" ht="18" customHeight="1">
      <c r="B21" s="36"/>
      <c r="C21" s="37"/>
      <c r="D21" s="37"/>
      <c r="E21" s="29"/>
      <c r="F21" s="37"/>
      <c r="G21" s="37"/>
      <c r="H21" s="37"/>
      <c r="I21" s="37"/>
      <c r="J21" s="37"/>
      <c r="K21" s="37"/>
      <c r="L21" s="37"/>
      <c r="M21" s="31" t="s">
        <v>29</v>
      </c>
      <c r="N21" s="37"/>
      <c r="O21" s="195" t="s">
        <v>5</v>
      </c>
      <c r="P21" s="195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1" t="s">
        <v>35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16.5" customHeight="1">
      <c r="B24" s="36"/>
      <c r="C24" s="37"/>
      <c r="D24" s="37"/>
      <c r="E24" s="200" t="s">
        <v>5</v>
      </c>
      <c r="F24" s="200"/>
      <c r="G24" s="200"/>
      <c r="H24" s="200"/>
      <c r="I24" s="200"/>
      <c r="J24" s="200"/>
      <c r="K24" s="200"/>
      <c r="L24" s="200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16" t="s">
        <v>103</v>
      </c>
      <c r="E27" s="37"/>
      <c r="F27" s="37"/>
      <c r="G27" s="37"/>
      <c r="H27" s="37"/>
      <c r="I27" s="37"/>
      <c r="J27" s="37"/>
      <c r="K27" s="37"/>
      <c r="L27" s="37"/>
      <c r="M27" s="201">
        <f>N88</f>
        <v>0</v>
      </c>
      <c r="N27" s="201"/>
      <c r="O27" s="201"/>
      <c r="P27" s="201"/>
      <c r="Q27" s="37"/>
      <c r="R27" s="38"/>
    </row>
    <row r="28" spans="2:18" s="1" customFormat="1" ht="14.45" customHeight="1">
      <c r="B28" s="36"/>
      <c r="C28" s="37"/>
      <c r="D28" s="35" t="s">
        <v>86</v>
      </c>
      <c r="E28" s="37"/>
      <c r="F28" s="37"/>
      <c r="G28" s="37"/>
      <c r="H28" s="37"/>
      <c r="I28" s="37"/>
      <c r="J28" s="37"/>
      <c r="K28" s="37"/>
      <c r="L28" s="37"/>
      <c r="M28" s="201">
        <f>N91</f>
        <v>0</v>
      </c>
      <c r="N28" s="201"/>
      <c r="O28" s="201"/>
      <c r="P28" s="201"/>
      <c r="Q28" s="37"/>
      <c r="R28" s="38"/>
    </row>
    <row r="29" spans="2:18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17" t="s">
        <v>38</v>
      </c>
      <c r="E30" s="37"/>
      <c r="F30" s="37"/>
      <c r="G30" s="37"/>
      <c r="H30" s="37"/>
      <c r="I30" s="37"/>
      <c r="J30" s="37"/>
      <c r="K30" s="37"/>
      <c r="L30" s="37"/>
      <c r="M30" s="239">
        <f>ROUND(M27+M28,2)</f>
        <v>0</v>
      </c>
      <c r="N30" s="234"/>
      <c r="O30" s="234"/>
      <c r="P30" s="234"/>
      <c r="Q30" s="37"/>
      <c r="R30" s="38"/>
    </row>
    <row r="31" spans="2:18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5" customHeight="1">
      <c r="B32" s="36"/>
      <c r="C32" s="37"/>
      <c r="D32" s="43" t="s">
        <v>39</v>
      </c>
      <c r="E32" s="43" t="s">
        <v>40</v>
      </c>
      <c r="F32" s="44">
        <v>0.21</v>
      </c>
      <c r="G32" s="118" t="s">
        <v>41</v>
      </c>
      <c r="H32" s="240">
        <f>(SUM(BE91:BE98)+SUM(BE116:BE124))</f>
        <v>0</v>
      </c>
      <c r="I32" s="234"/>
      <c r="J32" s="234"/>
      <c r="K32" s="37"/>
      <c r="L32" s="37"/>
      <c r="M32" s="240">
        <f>ROUND((SUM(BE91:BE98)+SUM(BE116:BE124)), 2)*F32</f>
        <v>0</v>
      </c>
      <c r="N32" s="234"/>
      <c r="O32" s="234"/>
      <c r="P32" s="234"/>
      <c r="Q32" s="37"/>
      <c r="R32" s="38"/>
    </row>
    <row r="33" spans="2:18" s="1" customFormat="1" ht="14.45" customHeight="1">
      <c r="B33" s="36"/>
      <c r="C33" s="37"/>
      <c r="D33" s="37"/>
      <c r="E33" s="43" t="s">
        <v>42</v>
      </c>
      <c r="F33" s="44">
        <v>0.15</v>
      </c>
      <c r="G33" s="118" t="s">
        <v>41</v>
      </c>
      <c r="H33" s="240">
        <f>(SUM(BF91:BF98)+SUM(BF116:BF124))</f>
        <v>0</v>
      </c>
      <c r="I33" s="234"/>
      <c r="J33" s="234"/>
      <c r="K33" s="37"/>
      <c r="L33" s="37"/>
      <c r="M33" s="240">
        <f>ROUND((SUM(BF91:BF98)+SUM(BF116:BF124)), 2)*F33</f>
        <v>0</v>
      </c>
      <c r="N33" s="234"/>
      <c r="O33" s="234"/>
      <c r="P33" s="234"/>
      <c r="Q33" s="37"/>
      <c r="R33" s="38"/>
    </row>
    <row r="34" spans="2:18" s="1" customFormat="1" ht="14.45" hidden="1" customHeight="1">
      <c r="B34" s="36"/>
      <c r="C34" s="37"/>
      <c r="D34" s="37"/>
      <c r="E34" s="43" t="s">
        <v>43</v>
      </c>
      <c r="F34" s="44">
        <v>0.21</v>
      </c>
      <c r="G34" s="118" t="s">
        <v>41</v>
      </c>
      <c r="H34" s="240">
        <f>(SUM(BG91:BG98)+SUM(BG116:BG124))</f>
        <v>0</v>
      </c>
      <c r="I34" s="234"/>
      <c r="J34" s="234"/>
      <c r="K34" s="37"/>
      <c r="L34" s="37"/>
      <c r="M34" s="240">
        <v>0</v>
      </c>
      <c r="N34" s="234"/>
      <c r="O34" s="234"/>
      <c r="P34" s="234"/>
      <c r="Q34" s="37"/>
      <c r="R34" s="38"/>
    </row>
    <row r="35" spans="2:18" s="1" customFormat="1" ht="14.45" hidden="1" customHeight="1">
      <c r="B35" s="36"/>
      <c r="C35" s="37"/>
      <c r="D35" s="37"/>
      <c r="E35" s="43" t="s">
        <v>44</v>
      </c>
      <c r="F35" s="44">
        <v>0.15</v>
      </c>
      <c r="G35" s="118" t="s">
        <v>41</v>
      </c>
      <c r="H35" s="240">
        <f>(SUM(BH91:BH98)+SUM(BH116:BH124))</f>
        <v>0</v>
      </c>
      <c r="I35" s="234"/>
      <c r="J35" s="234"/>
      <c r="K35" s="37"/>
      <c r="L35" s="37"/>
      <c r="M35" s="240">
        <v>0</v>
      </c>
      <c r="N35" s="234"/>
      <c r="O35" s="234"/>
      <c r="P35" s="234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45</v>
      </c>
      <c r="F36" s="44">
        <v>0</v>
      </c>
      <c r="G36" s="118" t="s">
        <v>41</v>
      </c>
      <c r="H36" s="240">
        <f>(SUM(BI91:BI98)+SUM(BI116:BI124))</f>
        <v>0</v>
      </c>
      <c r="I36" s="234"/>
      <c r="J36" s="234"/>
      <c r="K36" s="37"/>
      <c r="L36" s="37"/>
      <c r="M36" s="240">
        <v>0</v>
      </c>
      <c r="N36" s="234"/>
      <c r="O36" s="234"/>
      <c r="P36" s="234"/>
      <c r="Q36" s="37"/>
      <c r="R36" s="38"/>
    </row>
    <row r="37" spans="2:18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4"/>
      <c r="D38" s="119" t="s">
        <v>46</v>
      </c>
      <c r="E38" s="76"/>
      <c r="F38" s="76"/>
      <c r="G38" s="120" t="s">
        <v>47</v>
      </c>
      <c r="H38" s="121" t="s">
        <v>48</v>
      </c>
      <c r="I38" s="76"/>
      <c r="J38" s="76"/>
      <c r="K38" s="76"/>
      <c r="L38" s="241">
        <f>SUM(M30:M36)</f>
        <v>0</v>
      </c>
      <c r="M38" s="241"/>
      <c r="N38" s="241"/>
      <c r="O38" s="241"/>
      <c r="P38" s="242"/>
      <c r="Q38" s="114"/>
      <c r="R38" s="38"/>
    </row>
    <row r="39" spans="2:18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 ht="13.5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 ht="13.5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 ht="13.5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 ht="13.5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 ht="13.5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 ht="13.5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 ht="13.5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 ht="13.5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 ht="13.5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>
      <c r="B50" s="36"/>
      <c r="C50" s="37"/>
      <c r="D50" s="51" t="s">
        <v>49</v>
      </c>
      <c r="E50" s="52"/>
      <c r="F50" s="52"/>
      <c r="G50" s="52"/>
      <c r="H50" s="53"/>
      <c r="I50" s="37"/>
      <c r="J50" s="51" t="s">
        <v>50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4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5"/>
    </row>
    <row r="52" spans="2:18" ht="13.5">
      <c r="B52" s="24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5"/>
    </row>
    <row r="53" spans="2:18" ht="13.5">
      <c r="B53" s="24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5"/>
    </row>
    <row r="54" spans="2:18" ht="13.5">
      <c r="B54" s="24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5"/>
    </row>
    <row r="55" spans="2:18" ht="13.5">
      <c r="B55" s="24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5"/>
    </row>
    <row r="56" spans="2:18" ht="13.5">
      <c r="B56" s="24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5"/>
    </row>
    <row r="57" spans="2:18" ht="13.5">
      <c r="B57" s="24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5"/>
    </row>
    <row r="58" spans="2:18" ht="13.5">
      <c r="B58" s="24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5"/>
    </row>
    <row r="59" spans="2:18" s="1" customFormat="1">
      <c r="B59" s="36"/>
      <c r="C59" s="37"/>
      <c r="D59" s="56" t="s">
        <v>51</v>
      </c>
      <c r="E59" s="57"/>
      <c r="F59" s="57"/>
      <c r="G59" s="58" t="s">
        <v>52</v>
      </c>
      <c r="H59" s="59"/>
      <c r="I59" s="37"/>
      <c r="J59" s="56" t="s">
        <v>51</v>
      </c>
      <c r="K59" s="57"/>
      <c r="L59" s="57"/>
      <c r="M59" s="57"/>
      <c r="N59" s="58" t="s">
        <v>52</v>
      </c>
      <c r="O59" s="57"/>
      <c r="P59" s="59"/>
      <c r="Q59" s="37"/>
      <c r="R59" s="38"/>
    </row>
    <row r="60" spans="2:18" ht="13.5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>
      <c r="B61" s="36"/>
      <c r="C61" s="37"/>
      <c r="D61" s="51" t="s">
        <v>53</v>
      </c>
      <c r="E61" s="52"/>
      <c r="F61" s="52"/>
      <c r="G61" s="52"/>
      <c r="H61" s="53"/>
      <c r="I61" s="37"/>
      <c r="J61" s="51" t="s">
        <v>54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4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5"/>
    </row>
    <row r="63" spans="2:18" ht="13.5">
      <c r="B63" s="24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5"/>
    </row>
    <row r="64" spans="2:18" ht="13.5">
      <c r="B64" s="24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5"/>
    </row>
    <row r="65" spans="2:18" ht="13.5">
      <c r="B65" s="24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5"/>
    </row>
    <row r="66" spans="2:18" ht="13.5">
      <c r="B66" s="24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5"/>
    </row>
    <row r="67" spans="2:18" ht="13.5">
      <c r="B67" s="24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5"/>
    </row>
    <row r="68" spans="2:18" ht="13.5">
      <c r="B68" s="24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5"/>
    </row>
    <row r="69" spans="2:18" ht="13.5">
      <c r="B69" s="24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5"/>
    </row>
    <row r="70" spans="2:18" s="1" customFormat="1">
      <c r="B70" s="36"/>
      <c r="C70" s="37"/>
      <c r="D70" s="56" t="s">
        <v>51</v>
      </c>
      <c r="E70" s="57"/>
      <c r="F70" s="57"/>
      <c r="G70" s="58" t="s">
        <v>52</v>
      </c>
      <c r="H70" s="59"/>
      <c r="I70" s="37"/>
      <c r="J70" s="56" t="s">
        <v>51</v>
      </c>
      <c r="K70" s="57"/>
      <c r="L70" s="57"/>
      <c r="M70" s="57"/>
      <c r="N70" s="58" t="s">
        <v>52</v>
      </c>
      <c r="O70" s="57"/>
      <c r="P70" s="59"/>
      <c r="Q70" s="37"/>
      <c r="R70" s="38"/>
    </row>
    <row r="71" spans="2:18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50000000000003" customHeight="1">
      <c r="B76" s="36"/>
      <c r="C76" s="191" t="s">
        <v>104</v>
      </c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38"/>
    </row>
    <row r="77" spans="2:18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0" customHeight="1">
      <c r="B78" s="36"/>
      <c r="C78" s="31" t="s">
        <v>19</v>
      </c>
      <c r="D78" s="37"/>
      <c r="E78" s="37"/>
      <c r="F78" s="274" t="str">
        <f>F6</f>
        <v>DVT Novodomský potok, IDVT 10239422 ř. km 0,124 - 0,610  Kaplice - oprava opevnění</v>
      </c>
      <c r="G78" s="275"/>
      <c r="H78" s="275"/>
      <c r="I78" s="275"/>
      <c r="J78" s="275"/>
      <c r="K78" s="275"/>
      <c r="L78" s="275"/>
      <c r="M78" s="275"/>
      <c r="N78" s="275"/>
      <c r="O78" s="275"/>
      <c r="P78" s="275"/>
      <c r="Q78" s="37"/>
      <c r="R78" s="38"/>
    </row>
    <row r="79" spans="2:18" s="1" customFormat="1" ht="36.950000000000003" customHeight="1">
      <c r="B79" s="36"/>
      <c r="C79" s="70" t="s">
        <v>320</v>
      </c>
      <c r="D79" s="37"/>
      <c r="E79" s="37"/>
      <c r="F79" s="211" t="str">
        <f>F7</f>
        <v>3184a - Vedlejší náklady</v>
      </c>
      <c r="G79" s="234"/>
      <c r="H79" s="234"/>
      <c r="I79" s="234"/>
      <c r="J79" s="234"/>
      <c r="K79" s="234"/>
      <c r="L79" s="234"/>
      <c r="M79" s="234"/>
      <c r="N79" s="234"/>
      <c r="O79" s="234"/>
      <c r="P79" s="234"/>
      <c r="Q79" s="37"/>
      <c r="R79" s="38"/>
    </row>
    <row r="80" spans="2:18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</row>
    <row r="81" spans="2:65" s="1" customFormat="1" ht="18" customHeight="1">
      <c r="B81" s="36"/>
      <c r="C81" s="31" t="s">
        <v>23</v>
      </c>
      <c r="D81" s="37"/>
      <c r="E81" s="37"/>
      <c r="F81" s="29" t="str">
        <f>F9</f>
        <v xml:space="preserve"> </v>
      </c>
      <c r="G81" s="37"/>
      <c r="H81" s="37"/>
      <c r="I81" s="37"/>
      <c r="J81" s="37"/>
      <c r="K81" s="31" t="s">
        <v>25</v>
      </c>
      <c r="L81" s="37"/>
      <c r="M81" s="236" t="str">
        <f>IF(O9="","",O9)</f>
        <v/>
      </c>
      <c r="N81" s="236"/>
      <c r="O81" s="236"/>
      <c r="P81" s="236"/>
      <c r="Q81" s="37"/>
      <c r="R81" s="38"/>
    </row>
    <row r="82" spans="2:65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</row>
    <row r="83" spans="2:65" s="1" customFormat="1">
      <c r="B83" s="36"/>
      <c r="C83" s="31" t="s">
        <v>27</v>
      </c>
      <c r="D83" s="37"/>
      <c r="E83" s="37"/>
      <c r="F83" s="29" t="str">
        <f>E12</f>
        <v xml:space="preserve"> </v>
      </c>
      <c r="G83" s="37"/>
      <c r="H83" s="37"/>
      <c r="I83" s="37"/>
      <c r="J83" s="37"/>
      <c r="K83" s="31" t="s">
        <v>32</v>
      </c>
      <c r="L83" s="37"/>
      <c r="M83" s="195" t="str">
        <f>E18</f>
        <v xml:space="preserve"> </v>
      </c>
      <c r="N83" s="195"/>
      <c r="O83" s="195"/>
      <c r="P83" s="195"/>
      <c r="Q83" s="195"/>
      <c r="R83" s="38"/>
    </row>
    <row r="84" spans="2:65" s="1" customFormat="1" ht="14.45" customHeight="1">
      <c r="B84" s="36"/>
      <c r="C84" s="31" t="s">
        <v>30</v>
      </c>
      <c r="D84" s="37"/>
      <c r="E84" s="37"/>
      <c r="F84" s="29" t="str">
        <f>IF(E15="","",E15)</f>
        <v>Vyplň údaj</v>
      </c>
      <c r="G84" s="37"/>
      <c r="H84" s="37"/>
      <c r="I84" s="37"/>
      <c r="J84" s="37"/>
      <c r="K84" s="31" t="s">
        <v>34</v>
      </c>
      <c r="L84" s="37"/>
      <c r="M84" s="195">
        <f>E21</f>
        <v>0</v>
      </c>
      <c r="N84" s="195"/>
      <c r="O84" s="195"/>
      <c r="P84" s="195"/>
      <c r="Q84" s="195"/>
      <c r="R84" s="38"/>
    </row>
    <row r="85" spans="2:65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</row>
    <row r="86" spans="2:65" s="1" customFormat="1" ht="29.25" customHeight="1">
      <c r="B86" s="36"/>
      <c r="C86" s="243" t="s">
        <v>105</v>
      </c>
      <c r="D86" s="244"/>
      <c r="E86" s="244"/>
      <c r="F86" s="244"/>
      <c r="G86" s="244"/>
      <c r="H86" s="114"/>
      <c r="I86" s="114"/>
      <c r="J86" s="114"/>
      <c r="K86" s="114"/>
      <c r="L86" s="114"/>
      <c r="M86" s="114"/>
      <c r="N86" s="243" t="s">
        <v>106</v>
      </c>
      <c r="O86" s="244"/>
      <c r="P86" s="244"/>
      <c r="Q86" s="244"/>
      <c r="R86" s="38"/>
    </row>
    <row r="87" spans="2:65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</row>
    <row r="88" spans="2:65" s="1" customFormat="1" ht="29.25" customHeight="1">
      <c r="B88" s="36"/>
      <c r="C88" s="122" t="s">
        <v>107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230">
        <f>N116</f>
        <v>0</v>
      </c>
      <c r="O88" s="245"/>
      <c r="P88" s="245"/>
      <c r="Q88" s="245"/>
      <c r="R88" s="38"/>
      <c r="AU88" s="20" t="s">
        <v>108</v>
      </c>
    </row>
    <row r="89" spans="2:65" s="6" customFormat="1" ht="24.95" customHeight="1">
      <c r="B89" s="123"/>
      <c r="C89" s="124"/>
      <c r="D89" s="125" t="s">
        <v>322</v>
      </c>
      <c r="E89" s="124"/>
      <c r="F89" s="124"/>
      <c r="G89" s="124"/>
      <c r="H89" s="124"/>
      <c r="I89" s="124"/>
      <c r="J89" s="124"/>
      <c r="K89" s="124"/>
      <c r="L89" s="124"/>
      <c r="M89" s="124"/>
      <c r="N89" s="246">
        <f>N117</f>
        <v>0</v>
      </c>
      <c r="O89" s="247"/>
      <c r="P89" s="247"/>
      <c r="Q89" s="247"/>
      <c r="R89" s="126"/>
    </row>
    <row r="90" spans="2:65" s="1" customFormat="1" ht="21.75" customHeight="1"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8"/>
    </row>
    <row r="91" spans="2:65" s="1" customFormat="1" ht="29.25" customHeight="1">
      <c r="B91" s="36"/>
      <c r="C91" s="122" t="s">
        <v>118</v>
      </c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245">
        <f>ROUND(N92+N93+N94+N95+N96+N97,2)</f>
        <v>0</v>
      </c>
      <c r="O91" s="249"/>
      <c r="P91" s="249"/>
      <c r="Q91" s="249"/>
      <c r="R91" s="38"/>
      <c r="T91" s="130"/>
      <c r="U91" s="131" t="s">
        <v>39</v>
      </c>
    </row>
    <row r="92" spans="2:65" s="1" customFormat="1" ht="18" customHeight="1">
      <c r="B92" s="132"/>
      <c r="C92" s="133"/>
      <c r="D92" s="227" t="s">
        <v>119</v>
      </c>
      <c r="E92" s="250"/>
      <c r="F92" s="250"/>
      <c r="G92" s="250"/>
      <c r="H92" s="250"/>
      <c r="I92" s="133"/>
      <c r="J92" s="133"/>
      <c r="K92" s="133"/>
      <c r="L92" s="133"/>
      <c r="M92" s="133"/>
      <c r="N92" s="225">
        <f>ROUND(N88*T92,2)</f>
        <v>0</v>
      </c>
      <c r="O92" s="251"/>
      <c r="P92" s="251"/>
      <c r="Q92" s="251"/>
      <c r="R92" s="135"/>
      <c r="S92" s="136"/>
      <c r="T92" s="137"/>
      <c r="U92" s="138" t="s">
        <v>40</v>
      </c>
      <c r="V92" s="136"/>
      <c r="W92" s="136"/>
      <c r="X92" s="136"/>
      <c r="Y92" s="136"/>
      <c r="Z92" s="136"/>
      <c r="AA92" s="136"/>
      <c r="AB92" s="136"/>
      <c r="AC92" s="136"/>
      <c r="AD92" s="136"/>
      <c r="AE92" s="136"/>
      <c r="AF92" s="136"/>
      <c r="AG92" s="136"/>
      <c r="AH92" s="136"/>
      <c r="AI92" s="136"/>
      <c r="AJ92" s="136"/>
      <c r="AK92" s="136"/>
      <c r="AL92" s="136"/>
      <c r="AM92" s="136"/>
      <c r="AN92" s="136"/>
      <c r="AO92" s="136"/>
      <c r="AP92" s="136"/>
      <c r="AQ92" s="136"/>
      <c r="AR92" s="136"/>
      <c r="AS92" s="136"/>
      <c r="AT92" s="136"/>
      <c r="AU92" s="136"/>
      <c r="AV92" s="136"/>
      <c r="AW92" s="136"/>
      <c r="AX92" s="136"/>
      <c r="AY92" s="139" t="s">
        <v>120</v>
      </c>
      <c r="AZ92" s="136"/>
      <c r="BA92" s="136"/>
      <c r="BB92" s="136"/>
      <c r="BC92" s="136"/>
      <c r="BD92" s="136"/>
      <c r="BE92" s="140">
        <f t="shared" ref="BE92:BE97" si="0">IF(U92="základní",N92,0)</f>
        <v>0</v>
      </c>
      <c r="BF92" s="140">
        <f t="shared" ref="BF92:BF97" si="1">IF(U92="snížená",N92,0)</f>
        <v>0</v>
      </c>
      <c r="BG92" s="140">
        <f t="shared" ref="BG92:BG97" si="2">IF(U92="zákl. přenesená",N92,0)</f>
        <v>0</v>
      </c>
      <c r="BH92" s="140">
        <f t="shared" ref="BH92:BH97" si="3">IF(U92="sníž. přenesená",N92,0)</f>
        <v>0</v>
      </c>
      <c r="BI92" s="140">
        <f t="shared" ref="BI92:BI97" si="4">IF(U92="nulová",N92,0)</f>
        <v>0</v>
      </c>
      <c r="BJ92" s="139" t="s">
        <v>80</v>
      </c>
      <c r="BK92" s="136"/>
      <c r="BL92" s="136"/>
      <c r="BM92" s="136"/>
    </row>
    <row r="93" spans="2:65" s="1" customFormat="1" ht="18" customHeight="1">
      <c r="B93" s="132"/>
      <c r="C93" s="133"/>
      <c r="D93" s="227" t="s">
        <v>121</v>
      </c>
      <c r="E93" s="250"/>
      <c r="F93" s="250"/>
      <c r="G93" s="250"/>
      <c r="H93" s="250"/>
      <c r="I93" s="133"/>
      <c r="J93" s="133"/>
      <c r="K93" s="133"/>
      <c r="L93" s="133"/>
      <c r="M93" s="133"/>
      <c r="N93" s="225">
        <f>ROUND(N88*T93,2)</f>
        <v>0</v>
      </c>
      <c r="O93" s="251"/>
      <c r="P93" s="251"/>
      <c r="Q93" s="251"/>
      <c r="R93" s="135"/>
      <c r="S93" s="136"/>
      <c r="T93" s="137"/>
      <c r="U93" s="138" t="s">
        <v>40</v>
      </c>
      <c r="V93" s="136"/>
      <c r="W93" s="136"/>
      <c r="X93" s="136"/>
      <c r="Y93" s="136"/>
      <c r="Z93" s="136"/>
      <c r="AA93" s="136"/>
      <c r="AB93" s="136"/>
      <c r="AC93" s="136"/>
      <c r="AD93" s="136"/>
      <c r="AE93" s="136"/>
      <c r="AF93" s="136"/>
      <c r="AG93" s="136"/>
      <c r="AH93" s="136"/>
      <c r="AI93" s="136"/>
      <c r="AJ93" s="136"/>
      <c r="AK93" s="136"/>
      <c r="AL93" s="136"/>
      <c r="AM93" s="136"/>
      <c r="AN93" s="136"/>
      <c r="AO93" s="136"/>
      <c r="AP93" s="136"/>
      <c r="AQ93" s="136"/>
      <c r="AR93" s="136"/>
      <c r="AS93" s="136"/>
      <c r="AT93" s="136"/>
      <c r="AU93" s="136"/>
      <c r="AV93" s="136"/>
      <c r="AW93" s="136"/>
      <c r="AX93" s="136"/>
      <c r="AY93" s="139" t="s">
        <v>120</v>
      </c>
      <c r="AZ93" s="136"/>
      <c r="BA93" s="136"/>
      <c r="BB93" s="136"/>
      <c r="BC93" s="136"/>
      <c r="BD93" s="136"/>
      <c r="BE93" s="140">
        <f t="shared" si="0"/>
        <v>0</v>
      </c>
      <c r="BF93" s="140">
        <f t="shared" si="1"/>
        <v>0</v>
      </c>
      <c r="BG93" s="140">
        <f t="shared" si="2"/>
        <v>0</v>
      </c>
      <c r="BH93" s="140">
        <f t="shared" si="3"/>
        <v>0</v>
      </c>
      <c r="BI93" s="140">
        <f t="shared" si="4"/>
        <v>0</v>
      </c>
      <c r="BJ93" s="139" t="s">
        <v>80</v>
      </c>
      <c r="BK93" s="136"/>
      <c r="BL93" s="136"/>
      <c r="BM93" s="136"/>
    </row>
    <row r="94" spans="2:65" s="1" customFormat="1" ht="18" customHeight="1">
      <c r="B94" s="132"/>
      <c r="C94" s="133"/>
      <c r="D94" s="227" t="s">
        <v>122</v>
      </c>
      <c r="E94" s="250"/>
      <c r="F94" s="250"/>
      <c r="G94" s="250"/>
      <c r="H94" s="250"/>
      <c r="I94" s="133"/>
      <c r="J94" s="133"/>
      <c r="K94" s="133"/>
      <c r="L94" s="133"/>
      <c r="M94" s="133"/>
      <c r="N94" s="225">
        <f>ROUND(N88*T94,2)</f>
        <v>0</v>
      </c>
      <c r="O94" s="251"/>
      <c r="P94" s="251"/>
      <c r="Q94" s="251"/>
      <c r="R94" s="135"/>
      <c r="S94" s="136"/>
      <c r="T94" s="137"/>
      <c r="U94" s="138" t="s">
        <v>40</v>
      </c>
      <c r="V94" s="136"/>
      <c r="W94" s="136"/>
      <c r="X94" s="136"/>
      <c r="Y94" s="136"/>
      <c r="Z94" s="136"/>
      <c r="AA94" s="136"/>
      <c r="AB94" s="136"/>
      <c r="AC94" s="136"/>
      <c r="AD94" s="136"/>
      <c r="AE94" s="136"/>
      <c r="AF94" s="136"/>
      <c r="AG94" s="136"/>
      <c r="AH94" s="136"/>
      <c r="AI94" s="136"/>
      <c r="AJ94" s="136"/>
      <c r="AK94" s="136"/>
      <c r="AL94" s="136"/>
      <c r="AM94" s="136"/>
      <c r="AN94" s="136"/>
      <c r="AO94" s="136"/>
      <c r="AP94" s="136"/>
      <c r="AQ94" s="136"/>
      <c r="AR94" s="136"/>
      <c r="AS94" s="136"/>
      <c r="AT94" s="136"/>
      <c r="AU94" s="136"/>
      <c r="AV94" s="136"/>
      <c r="AW94" s="136"/>
      <c r="AX94" s="136"/>
      <c r="AY94" s="139" t="s">
        <v>120</v>
      </c>
      <c r="AZ94" s="136"/>
      <c r="BA94" s="136"/>
      <c r="BB94" s="136"/>
      <c r="BC94" s="136"/>
      <c r="BD94" s="136"/>
      <c r="BE94" s="140">
        <f t="shared" si="0"/>
        <v>0</v>
      </c>
      <c r="BF94" s="140">
        <f t="shared" si="1"/>
        <v>0</v>
      </c>
      <c r="BG94" s="140">
        <f t="shared" si="2"/>
        <v>0</v>
      </c>
      <c r="BH94" s="140">
        <f t="shared" si="3"/>
        <v>0</v>
      </c>
      <c r="BI94" s="140">
        <f t="shared" si="4"/>
        <v>0</v>
      </c>
      <c r="BJ94" s="139" t="s">
        <v>80</v>
      </c>
      <c r="BK94" s="136"/>
      <c r="BL94" s="136"/>
      <c r="BM94" s="136"/>
    </row>
    <row r="95" spans="2:65" s="1" customFormat="1" ht="18" customHeight="1">
      <c r="B95" s="132"/>
      <c r="C95" s="133"/>
      <c r="D95" s="227" t="s">
        <v>123</v>
      </c>
      <c r="E95" s="250"/>
      <c r="F95" s="250"/>
      <c r="G95" s="250"/>
      <c r="H95" s="250"/>
      <c r="I95" s="133"/>
      <c r="J95" s="133"/>
      <c r="K95" s="133"/>
      <c r="L95" s="133"/>
      <c r="M95" s="133"/>
      <c r="N95" s="225">
        <f>ROUND(N88*T95,2)</f>
        <v>0</v>
      </c>
      <c r="O95" s="251"/>
      <c r="P95" s="251"/>
      <c r="Q95" s="251"/>
      <c r="R95" s="135"/>
      <c r="S95" s="136"/>
      <c r="T95" s="137"/>
      <c r="U95" s="138" t="s">
        <v>40</v>
      </c>
      <c r="V95" s="136"/>
      <c r="W95" s="136"/>
      <c r="X95" s="136"/>
      <c r="Y95" s="136"/>
      <c r="Z95" s="136"/>
      <c r="AA95" s="136"/>
      <c r="AB95" s="136"/>
      <c r="AC95" s="136"/>
      <c r="AD95" s="136"/>
      <c r="AE95" s="136"/>
      <c r="AF95" s="136"/>
      <c r="AG95" s="136"/>
      <c r="AH95" s="136"/>
      <c r="AI95" s="136"/>
      <c r="AJ95" s="136"/>
      <c r="AK95" s="136"/>
      <c r="AL95" s="136"/>
      <c r="AM95" s="136"/>
      <c r="AN95" s="136"/>
      <c r="AO95" s="136"/>
      <c r="AP95" s="136"/>
      <c r="AQ95" s="136"/>
      <c r="AR95" s="136"/>
      <c r="AS95" s="136"/>
      <c r="AT95" s="136"/>
      <c r="AU95" s="136"/>
      <c r="AV95" s="136"/>
      <c r="AW95" s="136"/>
      <c r="AX95" s="136"/>
      <c r="AY95" s="139" t="s">
        <v>120</v>
      </c>
      <c r="AZ95" s="136"/>
      <c r="BA95" s="136"/>
      <c r="BB95" s="136"/>
      <c r="BC95" s="136"/>
      <c r="BD95" s="136"/>
      <c r="BE95" s="140">
        <f t="shared" si="0"/>
        <v>0</v>
      </c>
      <c r="BF95" s="140">
        <f t="shared" si="1"/>
        <v>0</v>
      </c>
      <c r="BG95" s="140">
        <f t="shared" si="2"/>
        <v>0</v>
      </c>
      <c r="BH95" s="140">
        <f t="shared" si="3"/>
        <v>0</v>
      </c>
      <c r="BI95" s="140">
        <f t="shared" si="4"/>
        <v>0</v>
      </c>
      <c r="BJ95" s="139" t="s">
        <v>80</v>
      </c>
      <c r="BK95" s="136"/>
      <c r="BL95" s="136"/>
      <c r="BM95" s="136"/>
    </row>
    <row r="96" spans="2:65" s="1" customFormat="1" ht="18" customHeight="1">
      <c r="B96" s="132"/>
      <c r="C96" s="133"/>
      <c r="D96" s="227" t="s">
        <v>124</v>
      </c>
      <c r="E96" s="250"/>
      <c r="F96" s="250"/>
      <c r="G96" s="250"/>
      <c r="H96" s="250"/>
      <c r="I96" s="133"/>
      <c r="J96" s="133"/>
      <c r="K96" s="133"/>
      <c r="L96" s="133"/>
      <c r="M96" s="133"/>
      <c r="N96" s="225">
        <f>ROUND(N88*T96,2)</f>
        <v>0</v>
      </c>
      <c r="O96" s="251"/>
      <c r="P96" s="251"/>
      <c r="Q96" s="251"/>
      <c r="R96" s="135"/>
      <c r="S96" s="136"/>
      <c r="T96" s="137"/>
      <c r="U96" s="138" t="s">
        <v>40</v>
      </c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6"/>
      <c r="AH96" s="136"/>
      <c r="AI96" s="136"/>
      <c r="AJ96" s="136"/>
      <c r="AK96" s="136"/>
      <c r="AL96" s="136"/>
      <c r="AM96" s="136"/>
      <c r="AN96" s="136"/>
      <c r="AO96" s="136"/>
      <c r="AP96" s="136"/>
      <c r="AQ96" s="136"/>
      <c r="AR96" s="136"/>
      <c r="AS96" s="136"/>
      <c r="AT96" s="136"/>
      <c r="AU96" s="136"/>
      <c r="AV96" s="136"/>
      <c r="AW96" s="136"/>
      <c r="AX96" s="136"/>
      <c r="AY96" s="139" t="s">
        <v>120</v>
      </c>
      <c r="AZ96" s="136"/>
      <c r="BA96" s="136"/>
      <c r="BB96" s="136"/>
      <c r="BC96" s="136"/>
      <c r="BD96" s="136"/>
      <c r="BE96" s="140">
        <f t="shared" si="0"/>
        <v>0</v>
      </c>
      <c r="BF96" s="140">
        <f t="shared" si="1"/>
        <v>0</v>
      </c>
      <c r="BG96" s="140">
        <f t="shared" si="2"/>
        <v>0</v>
      </c>
      <c r="BH96" s="140">
        <f t="shared" si="3"/>
        <v>0</v>
      </c>
      <c r="BI96" s="140">
        <f t="shared" si="4"/>
        <v>0</v>
      </c>
      <c r="BJ96" s="139" t="s">
        <v>80</v>
      </c>
      <c r="BK96" s="136"/>
      <c r="BL96" s="136"/>
      <c r="BM96" s="136"/>
    </row>
    <row r="97" spans="2:65" s="1" customFormat="1" ht="18" customHeight="1">
      <c r="B97" s="132"/>
      <c r="C97" s="133"/>
      <c r="D97" s="134" t="s">
        <v>125</v>
      </c>
      <c r="E97" s="133"/>
      <c r="F97" s="133"/>
      <c r="G97" s="133"/>
      <c r="H97" s="133"/>
      <c r="I97" s="133"/>
      <c r="J97" s="133"/>
      <c r="K97" s="133"/>
      <c r="L97" s="133"/>
      <c r="M97" s="133"/>
      <c r="N97" s="225">
        <f>ROUND(N88*T97,2)</f>
        <v>0</v>
      </c>
      <c r="O97" s="251"/>
      <c r="P97" s="251"/>
      <c r="Q97" s="251"/>
      <c r="R97" s="135"/>
      <c r="S97" s="136"/>
      <c r="T97" s="141"/>
      <c r="U97" s="142" t="s">
        <v>40</v>
      </c>
      <c r="V97" s="136"/>
      <c r="W97" s="136"/>
      <c r="X97" s="136"/>
      <c r="Y97" s="136"/>
      <c r="Z97" s="136"/>
      <c r="AA97" s="136"/>
      <c r="AB97" s="136"/>
      <c r="AC97" s="136"/>
      <c r="AD97" s="136"/>
      <c r="AE97" s="136"/>
      <c r="AF97" s="136"/>
      <c r="AG97" s="136"/>
      <c r="AH97" s="136"/>
      <c r="AI97" s="136"/>
      <c r="AJ97" s="136"/>
      <c r="AK97" s="136"/>
      <c r="AL97" s="136"/>
      <c r="AM97" s="136"/>
      <c r="AN97" s="136"/>
      <c r="AO97" s="136"/>
      <c r="AP97" s="136"/>
      <c r="AQ97" s="136"/>
      <c r="AR97" s="136"/>
      <c r="AS97" s="136"/>
      <c r="AT97" s="136"/>
      <c r="AU97" s="136"/>
      <c r="AV97" s="136"/>
      <c r="AW97" s="136"/>
      <c r="AX97" s="136"/>
      <c r="AY97" s="139" t="s">
        <v>126</v>
      </c>
      <c r="AZ97" s="136"/>
      <c r="BA97" s="136"/>
      <c r="BB97" s="136"/>
      <c r="BC97" s="136"/>
      <c r="BD97" s="136"/>
      <c r="BE97" s="140">
        <f t="shared" si="0"/>
        <v>0</v>
      </c>
      <c r="BF97" s="140">
        <f t="shared" si="1"/>
        <v>0</v>
      </c>
      <c r="BG97" s="140">
        <f t="shared" si="2"/>
        <v>0</v>
      </c>
      <c r="BH97" s="140">
        <f t="shared" si="3"/>
        <v>0</v>
      </c>
      <c r="BI97" s="140">
        <f t="shared" si="4"/>
        <v>0</v>
      </c>
      <c r="BJ97" s="139" t="s">
        <v>80</v>
      </c>
      <c r="BK97" s="136"/>
      <c r="BL97" s="136"/>
      <c r="BM97" s="136"/>
    </row>
    <row r="98" spans="2:65" s="1" customFormat="1" ht="13.5"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8"/>
    </row>
    <row r="99" spans="2:65" s="1" customFormat="1" ht="29.25" customHeight="1">
      <c r="B99" s="36"/>
      <c r="C99" s="113" t="s">
        <v>95</v>
      </c>
      <c r="D99" s="114"/>
      <c r="E99" s="114"/>
      <c r="F99" s="114"/>
      <c r="G99" s="114"/>
      <c r="H99" s="114"/>
      <c r="I99" s="114"/>
      <c r="J99" s="114"/>
      <c r="K99" s="114"/>
      <c r="L99" s="231">
        <f>ROUND(SUM(N88+N91),2)</f>
        <v>0</v>
      </c>
      <c r="M99" s="231"/>
      <c r="N99" s="231"/>
      <c r="O99" s="231"/>
      <c r="P99" s="231"/>
      <c r="Q99" s="231"/>
      <c r="R99" s="38"/>
    </row>
    <row r="100" spans="2:65" s="1" customFormat="1" ht="6.95" customHeight="1"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2"/>
    </row>
    <row r="104" spans="2:65" s="1" customFormat="1" ht="6.95" customHeight="1"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5"/>
    </row>
    <row r="105" spans="2:65" s="1" customFormat="1" ht="36.950000000000003" customHeight="1">
      <c r="B105" s="36"/>
      <c r="C105" s="191" t="s">
        <v>127</v>
      </c>
      <c r="D105" s="234"/>
      <c r="E105" s="234"/>
      <c r="F105" s="234"/>
      <c r="G105" s="234"/>
      <c r="H105" s="234"/>
      <c r="I105" s="234"/>
      <c r="J105" s="234"/>
      <c r="K105" s="234"/>
      <c r="L105" s="234"/>
      <c r="M105" s="234"/>
      <c r="N105" s="234"/>
      <c r="O105" s="234"/>
      <c r="P105" s="234"/>
      <c r="Q105" s="234"/>
      <c r="R105" s="38"/>
    </row>
    <row r="106" spans="2:65" s="1" customFormat="1" ht="6.95" customHeight="1"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8"/>
    </row>
    <row r="107" spans="2:65" s="1" customFormat="1" ht="30" customHeight="1">
      <c r="B107" s="36"/>
      <c r="C107" s="31" t="s">
        <v>19</v>
      </c>
      <c r="D107" s="37"/>
      <c r="E107" s="37"/>
      <c r="F107" s="274" t="str">
        <f>F6</f>
        <v>DVT Novodomský potok, IDVT 10239422 ř. km 0,124 - 0,610  Kaplice - oprava opevnění</v>
      </c>
      <c r="G107" s="275"/>
      <c r="H107" s="275"/>
      <c r="I107" s="275"/>
      <c r="J107" s="275"/>
      <c r="K107" s="275"/>
      <c r="L107" s="275"/>
      <c r="M107" s="275"/>
      <c r="N107" s="275"/>
      <c r="O107" s="275"/>
      <c r="P107" s="275"/>
      <c r="Q107" s="37"/>
      <c r="R107" s="38"/>
    </row>
    <row r="108" spans="2:65" s="1" customFormat="1" ht="36.950000000000003" customHeight="1">
      <c r="B108" s="36"/>
      <c r="C108" s="70" t="s">
        <v>320</v>
      </c>
      <c r="D108" s="37"/>
      <c r="E108" s="37"/>
      <c r="F108" s="211" t="str">
        <f>F7</f>
        <v>3184a - Vedlejší náklady</v>
      </c>
      <c r="G108" s="234"/>
      <c r="H108" s="234"/>
      <c r="I108" s="234"/>
      <c r="J108" s="234"/>
      <c r="K108" s="234"/>
      <c r="L108" s="234"/>
      <c r="M108" s="234"/>
      <c r="N108" s="234"/>
      <c r="O108" s="234"/>
      <c r="P108" s="234"/>
      <c r="Q108" s="37"/>
      <c r="R108" s="38"/>
    </row>
    <row r="109" spans="2:65" s="1" customFormat="1" ht="6.95" customHeight="1"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8"/>
    </row>
    <row r="110" spans="2:65" s="1" customFormat="1" ht="18" customHeight="1">
      <c r="B110" s="36"/>
      <c r="C110" s="31" t="s">
        <v>23</v>
      </c>
      <c r="D110" s="37"/>
      <c r="E110" s="37"/>
      <c r="F110" s="29" t="str">
        <f>F9</f>
        <v xml:space="preserve"> </v>
      </c>
      <c r="G110" s="37"/>
      <c r="H110" s="37"/>
      <c r="I110" s="37"/>
      <c r="J110" s="37"/>
      <c r="K110" s="31" t="s">
        <v>25</v>
      </c>
      <c r="L110" s="37"/>
      <c r="M110" s="236" t="str">
        <f>IF(O9="","",O9)</f>
        <v/>
      </c>
      <c r="N110" s="236"/>
      <c r="O110" s="236"/>
      <c r="P110" s="236"/>
      <c r="Q110" s="37"/>
      <c r="R110" s="38"/>
    </row>
    <row r="111" spans="2:65" s="1" customFormat="1" ht="6.95" customHeight="1"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8"/>
    </row>
    <row r="112" spans="2:65" s="1" customFormat="1">
      <c r="B112" s="36"/>
      <c r="C112" s="31" t="s">
        <v>27</v>
      </c>
      <c r="D112" s="37"/>
      <c r="E112" s="37"/>
      <c r="F112" s="29" t="str">
        <f>E12</f>
        <v xml:space="preserve"> </v>
      </c>
      <c r="G112" s="37"/>
      <c r="H112" s="37"/>
      <c r="I112" s="37"/>
      <c r="J112" s="37"/>
      <c r="K112" s="31" t="s">
        <v>32</v>
      </c>
      <c r="L112" s="37"/>
      <c r="M112" s="195" t="str">
        <f>E18</f>
        <v xml:space="preserve"> </v>
      </c>
      <c r="N112" s="195"/>
      <c r="O112" s="195"/>
      <c r="P112" s="195"/>
      <c r="Q112" s="195"/>
      <c r="R112" s="38"/>
    </row>
    <row r="113" spans="2:65" s="1" customFormat="1" ht="14.45" customHeight="1">
      <c r="B113" s="36"/>
      <c r="C113" s="31" t="s">
        <v>30</v>
      </c>
      <c r="D113" s="37"/>
      <c r="E113" s="37"/>
      <c r="F113" s="29" t="str">
        <f>IF(E15="","",E15)</f>
        <v>Vyplň údaj</v>
      </c>
      <c r="G113" s="37"/>
      <c r="H113" s="37"/>
      <c r="I113" s="37"/>
      <c r="J113" s="37"/>
      <c r="K113" s="31" t="s">
        <v>34</v>
      </c>
      <c r="L113" s="37"/>
      <c r="M113" s="195">
        <f>E21</f>
        <v>0</v>
      </c>
      <c r="N113" s="195"/>
      <c r="O113" s="195"/>
      <c r="P113" s="195"/>
      <c r="Q113" s="195"/>
      <c r="R113" s="38"/>
    </row>
    <row r="114" spans="2:65" s="1" customFormat="1" ht="10.35" customHeight="1"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8"/>
    </row>
    <row r="115" spans="2:65" s="8" customFormat="1" ht="29.25" customHeight="1">
      <c r="B115" s="143"/>
      <c r="C115" s="144" t="s">
        <v>128</v>
      </c>
      <c r="D115" s="145" t="s">
        <v>129</v>
      </c>
      <c r="E115" s="145" t="s">
        <v>57</v>
      </c>
      <c r="F115" s="252" t="s">
        <v>130</v>
      </c>
      <c r="G115" s="252"/>
      <c r="H115" s="252"/>
      <c r="I115" s="252"/>
      <c r="J115" s="145" t="s">
        <v>131</v>
      </c>
      <c r="K115" s="145" t="s">
        <v>132</v>
      </c>
      <c r="L115" s="252" t="s">
        <v>133</v>
      </c>
      <c r="M115" s="252"/>
      <c r="N115" s="252" t="s">
        <v>106</v>
      </c>
      <c r="O115" s="252"/>
      <c r="P115" s="252"/>
      <c r="Q115" s="253"/>
      <c r="R115" s="146"/>
      <c r="T115" s="77" t="s">
        <v>134</v>
      </c>
      <c r="U115" s="78" t="s">
        <v>39</v>
      </c>
      <c r="V115" s="78" t="s">
        <v>135</v>
      </c>
      <c r="W115" s="78" t="s">
        <v>136</v>
      </c>
      <c r="X115" s="78" t="s">
        <v>137</v>
      </c>
      <c r="Y115" s="78" t="s">
        <v>138</v>
      </c>
      <c r="Z115" s="78" t="s">
        <v>139</v>
      </c>
      <c r="AA115" s="79" t="s">
        <v>140</v>
      </c>
    </row>
    <row r="116" spans="2:65" s="1" customFormat="1" ht="29.25" customHeight="1">
      <c r="B116" s="36"/>
      <c r="C116" s="81" t="s">
        <v>103</v>
      </c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266">
        <f>BK116</f>
        <v>0</v>
      </c>
      <c r="O116" s="267"/>
      <c r="P116" s="267"/>
      <c r="Q116" s="267"/>
      <c r="R116" s="38"/>
      <c r="T116" s="80"/>
      <c r="U116" s="52"/>
      <c r="V116" s="52"/>
      <c r="W116" s="147">
        <f>W117+W125</f>
        <v>0</v>
      </c>
      <c r="X116" s="52"/>
      <c r="Y116" s="147">
        <f>Y117+Y125</f>
        <v>0</v>
      </c>
      <c r="Z116" s="52"/>
      <c r="AA116" s="148">
        <f>AA117+AA125</f>
        <v>0</v>
      </c>
      <c r="AT116" s="20" t="s">
        <v>74</v>
      </c>
      <c r="AU116" s="20" t="s">
        <v>108</v>
      </c>
      <c r="BK116" s="149">
        <f>BK117+BK125</f>
        <v>0</v>
      </c>
    </row>
    <row r="117" spans="2:65" s="9" customFormat="1" ht="37.35" customHeight="1">
      <c r="B117" s="150"/>
      <c r="C117" s="151"/>
      <c r="D117" s="152" t="s">
        <v>322</v>
      </c>
      <c r="E117" s="152"/>
      <c r="F117" s="152"/>
      <c r="G117" s="152"/>
      <c r="H117" s="152"/>
      <c r="I117" s="152"/>
      <c r="J117" s="152"/>
      <c r="K117" s="152"/>
      <c r="L117" s="152"/>
      <c r="M117" s="152"/>
      <c r="N117" s="276">
        <f>BK117</f>
        <v>0</v>
      </c>
      <c r="O117" s="277"/>
      <c r="P117" s="277"/>
      <c r="Q117" s="277"/>
      <c r="R117" s="153"/>
      <c r="T117" s="154"/>
      <c r="U117" s="151"/>
      <c r="V117" s="151"/>
      <c r="W117" s="155">
        <f>SUM(W118:W124)</f>
        <v>0</v>
      </c>
      <c r="X117" s="151"/>
      <c r="Y117" s="155">
        <f>SUM(Y118:Y124)</f>
        <v>0</v>
      </c>
      <c r="Z117" s="151"/>
      <c r="AA117" s="156">
        <f>SUM(AA118:AA124)</f>
        <v>0</v>
      </c>
      <c r="AR117" s="157" t="s">
        <v>165</v>
      </c>
      <c r="AT117" s="158" t="s">
        <v>74</v>
      </c>
      <c r="AU117" s="158" t="s">
        <v>75</v>
      </c>
      <c r="AY117" s="157" t="s">
        <v>141</v>
      </c>
      <c r="BK117" s="159">
        <f>SUM(BK118:BK124)</f>
        <v>0</v>
      </c>
    </row>
    <row r="118" spans="2:65" s="1" customFormat="1" ht="16.5" customHeight="1">
      <c r="B118" s="132"/>
      <c r="C118" s="161" t="s">
        <v>80</v>
      </c>
      <c r="D118" s="161" t="s">
        <v>142</v>
      </c>
      <c r="E118" s="162" t="s">
        <v>323</v>
      </c>
      <c r="F118" s="254" t="s">
        <v>119</v>
      </c>
      <c r="G118" s="254"/>
      <c r="H118" s="254"/>
      <c r="I118" s="254"/>
      <c r="J118" s="163" t="s">
        <v>324</v>
      </c>
      <c r="K118" s="164">
        <v>1</v>
      </c>
      <c r="L118" s="255">
        <v>0</v>
      </c>
      <c r="M118" s="255"/>
      <c r="N118" s="256">
        <f t="shared" ref="N118:N124" si="5">ROUND(L118*K118,2)</f>
        <v>0</v>
      </c>
      <c r="O118" s="256"/>
      <c r="P118" s="256"/>
      <c r="Q118" s="256"/>
      <c r="R118" s="135"/>
      <c r="T118" s="165" t="s">
        <v>5</v>
      </c>
      <c r="U118" s="45" t="s">
        <v>40</v>
      </c>
      <c r="V118" s="37"/>
      <c r="W118" s="166">
        <f t="shared" ref="W118:W124" si="6">V118*K118</f>
        <v>0</v>
      </c>
      <c r="X118" s="166">
        <v>0</v>
      </c>
      <c r="Y118" s="166">
        <f t="shared" ref="Y118:Y124" si="7">X118*K118</f>
        <v>0</v>
      </c>
      <c r="Z118" s="166">
        <v>0</v>
      </c>
      <c r="AA118" s="167">
        <f t="shared" ref="AA118:AA124" si="8">Z118*K118</f>
        <v>0</v>
      </c>
      <c r="AR118" s="20" t="s">
        <v>146</v>
      </c>
      <c r="AT118" s="20" t="s">
        <v>142</v>
      </c>
      <c r="AU118" s="20" t="s">
        <v>80</v>
      </c>
      <c r="AY118" s="20" t="s">
        <v>141</v>
      </c>
      <c r="BE118" s="106">
        <f t="shared" ref="BE118:BE124" si="9">IF(U118="základní",N118,0)</f>
        <v>0</v>
      </c>
      <c r="BF118" s="106">
        <f t="shared" ref="BF118:BF124" si="10">IF(U118="snížená",N118,0)</f>
        <v>0</v>
      </c>
      <c r="BG118" s="106">
        <f t="shared" ref="BG118:BG124" si="11">IF(U118="zákl. přenesená",N118,0)</f>
        <v>0</v>
      </c>
      <c r="BH118" s="106">
        <f t="shared" ref="BH118:BH124" si="12">IF(U118="sníž. přenesená",N118,0)</f>
        <v>0</v>
      </c>
      <c r="BI118" s="106">
        <f t="shared" ref="BI118:BI124" si="13">IF(U118="nulová",N118,0)</f>
        <v>0</v>
      </c>
      <c r="BJ118" s="20" t="s">
        <v>80</v>
      </c>
      <c r="BK118" s="106">
        <f t="shared" ref="BK118:BK124" si="14">ROUND(L118*K118,2)</f>
        <v>0</v>
      </c>
      <c r="BL118" s="20" t="s">
        <v>146</v>
      </c>
      <c r="BM118" s="20" t="s">
        <v>325</v>
      </c>
    </row>
    <row r="119" spans="2:65" s="1" customFormat="1" ht="16.5" customHeight="1">
      <c r="B119" s="132"/>
      <c r="C119" s="161" t="s">
        <v>101</v>
      </c>
      <c r="D119" s="161" t="s">
        <v>142</v>
      </c>
      <c r="E119" s="162" t="s">
        <v>326</v>
      </c>
      <c r="F119" s="254" t="s">
        <v>327</v>
      </c>
      <c r="G119" s="254"/>
      <c r="H119" s="254"/>
      <c r="I119" s="254"/>
      <c r="J119" s="163" t="s">
        <v>324</v>
      </c>
      <c r="K119" s="164">
        <v>1</v>
      </c>
      <c r="L119" s="255">
        <v>0</v>
      </c>
      <c r="M119" s="255"/>
      <c r="N119" s="256">
        <f t="shared" si="5"/>
        <v>0</v>
      </c>
      <c r="O119" s="256"/>
      <c r="P119" s="256"/>
      <c r="Q119" s="256"/>
      <c r="R119" s="135"/>
      <c r="T119" s="165" t="s">
        <v>5</v>
      </c>
      <c r="U119" s="45" t="s">
        <v>40</v>
      </c>
      <c r="V119" s="37"/>
      <c r="W119" s="166">
        <f t="shared" si="6"/>
        <v>0</v>
      </c>
      <c r="X119" s="166">
        <v>0</v>
      </c>
      <c r="Y119" s="166">
        <f t="shared" si="7"/>
        <v>0</v>
      </c>
      <c r="Z119" s="166">
        <v>0</v>
      </c>
      <c r="AA119" s="167">
        <f t="shared" si="8"/>
        <v>0</v>
      </c>
      <c r="AR119" s="20" t="s">
        <v>146</v>
      </c>
      <c r="AT119" s="20" t="s">
        <v>142</v>
      </c>
      <c r="AU119" s="20" t="s">
        <v>80</v>
      </c>
      <c r="AY119" s="20" t="s">
        <v>141</v>
      </c>
      <c r="BE119" s="106">
        <f t="shared" si="9"/>
        <v>0</v>
      </c>
      <c r="BF119" s="106">
        <f t="shared" si="10"/>
        <v>0</v>
      </c>
      <c r="BG119" s="106">
        <f t="shared" si="11"/>
        <v>0</v>
      </c>
      <c r="BH119" s="106">
        <f t="shared" si="12"/>
        <v>0</v>
      </c>
      <c r="BI119" s="106">
        <f t="shared" si="13"/>
        <v>0</v>
      </c>
      <c r="BJ119" s="20" t="s">
        <v>80</v>
      </c>
      <c r="BK119" s="106">
        <f t="shared" si="14"/>
        <v>0</v>
      </c>
      <c r="BL119" s="20" t="s">
        <v>146</v>
      </c>
      <c r="BM119" s="20" t="s">
        <v>328</v>
      </c>
    </row>
    <row r="120" spans="2:65" s="1" customFormat="1" ht="25.5" customHeight="1">
      <c r="B120" s="132"/>
      <c r="C120" s="161" t="s">
        <v>156</v>
      </c>
      <c r="D120" s="161" t="s">
        <v>142</v>
      </c>
      <c r="E120" s="162" t="s">
        <v>329</v>
      </c>
      <c r="F120" s="254" t="s">
        <v>330</v>
      </c>
      <c r="G120" s="254"/>
      <c r="H120" s="254"/>
      <c r="I120" s="254"/>
      <c r="J120" s="163" t="s">
        <v>324</v>
      </c>
      <c r="K120" s="164">
        <v>1</v>
      </c>
      <c r="L120" s="255">
        <v>0</v>
      </c>
      <c r="M120" s="255"/>
      <c r="N120" s="256">
        <f t="shared" si="5"/>
        <v>0</v>
      </c>
      <c r="O120" s="256"/>
      <c r="P120" s="256"/>
      <c r="Q120" s="256"/>
      <c r="R120" s="135"/>
      <c r="T120" s="165" t="s">
        <v>5</v>
      </c>
      <c r="U120" s="45" t="s">
        <v>40</v>
      </c>
      <c r="V120" s="37"/>
      <c r="W120" s="166">
        <f t="shared" si="6"/>
        <v>0</v>
      </c>
      <c r="X120" s="166">
        <v>0</v>
      </c>
      <c r="Y120" s="166">
        <f t="shared" si="7"/>
        <v>0</v>
      </c>
      <c r="Z120" s="166">
        <v>0</v>
      </c>
      <c r="AA120" s="167">
        <f t="shared" si="8"/>
        <v>0</v>
      </c>
      <c r="AR120" s="20" t="s">
        <v>146</v>
      </c>
      <c r="AT120" s="20" t="s">
        <v>142</v>
      </c>
      <c r="AU120" s="20" t="s">
        <v>80</v>
      </c>
      <c r="AY120" s="20" t="s">
        <v>141</v>
      </c>
      <c r="BE120" s="106">
        <f t="shared" si="9"/>
        <v>0</v>
      </c>
      <c r="BF120" s="106">
        <f t="shared" si="10"/>
        <v>0</v>
      </c>
      <c r="BG120" s="106">
        <f t="shared" si="11"/>
        <v>0</v>
      </c>
      <c r="BH120" s="106">
        <f t="shared" si="12"/>
        <v>0</v>
      </c>
      <c r="BI120" s="106">
        <f t="shared" si="13"/>
        <v>0</v>
      </c>
      <c r="BJ120" s="20" t="s">
        <v>80</v>
      </c>
      <c r="BK120" s="106">
        <f t="shared" si="14"/>
        <v>0</v>
      </c>
      <c r="BL120" s="20" t="s">
        <v>146</v>
      </c>
      <c r="BM120" s="20" t="s">
        <v>331</v>
      </c>
    </row>
    <row r="121" spans="2:65" s="1" customFormat="1" ht="25.5" customHeight="1">
      <c r="B121" s="132"/>
      <c r="C121" s="161" t="s">
        <v>146</v>
      </c>
      <c r="D121" s="161" t="s">
        <v>142</v>
      </c>
      <c r="E121" s="162" t="s">
        <v>332</v>
      </c>
      <c r="F121" s="254" t="s">
        <v>333</v>
      </c>
      <c r="G121" s="254"/>
      <c r="H121" s="254"/>
      <c r="I121" s="254"/>
      <c r="J121" s="163" t="s">
        <v>324</v>
      </c>
      <c r="K121" s="164">
        <v>1</v>
      </c>
      <c r="L121" s="255">
        <v>0</v>
      </c>
      <c r="M121" s="255"/>
      <c r="N121" s="256">
        <f t="shared" si="5"/>
        <v>0</v>
      </c>
      <c r="O121" s="256"/>
      <c r="P121" s="256"/>
      <c r="Q121" s="256"/>
      <c r="R121" s="135"/>
      <c r="T121" s="165" t="s">
        <v>5</v>
      </c>
      <c r="U121" s="45" t="s">
        <v>40</v>
      </c>
      <c r="V121" s="37"/>
      <c r="W121" s="166">
        <f t="shared" si="6"/>
        <v>0</v>
      </c>
      <c r="X121" s="166">
        <v>0</v>
      </c>
      <c r="Y121" s="166">
        <f t="shared" si="7"/>
        <v>0</v>
      </c>
      <c r="Z121" s="166">
        <v>0</v>
      </c>
      <c r="AA121" s="167">
        <f t="shared" si="8"/>
        <v>0</v>
      </c>
      <c r="AR121" s="20" t="s">
        <v>146</v>
      </c>
      <c r="AT121" s="20" t="s">
        <v>142</v>
      </c>
      <c r="AU121" s="20" t="s">
        <v>80</v>
      </c>
      <c r="AY121" s="20" t="s">
        <v>141</v>
      </c>
      <c r="BE121" s="106">
        <f t="shared" si="9"/>
        <v>0</v>
      </c>
      <c r="BF121" s="106">
        <f t="shared" si="10"/>
        <v>0</v>
      </c>
      <c r="BG121" s="106">
        <f t="shared" si="11"/>
        <v>0</v>
      </c>
      <c r="BH121" s="106">
        <f t="shared" si="12"/>
        <v>0</v>
      </c>
      <c r="BI121" s="106">
        <f t="shared" si="13"/>
        <v>0</v>
      </c>
      <c r="BJ121" s="20" t="s">
        <v>80</v>
      </c>
      <c r="BK121" s="106">
        <f t="shared" si="14"/>
        <v>0</v>
      </c>
      <c r="BL121" s="20" t="s">
        <v>146</v>
      </c>
      <c r="BM121" s="20" t="s">
        <v>334</v>
      </c>
    </row>
    <row r="122" spans="2:65" s="1" customFormat="1" ht="16.5" customHeight="1">
      <c r="B122" s="132"/>
      <c r="C122" s="161" t="s">
        <v>165</v>
      </c>
      <c r="D122" s="161" t="s">
        <v>142</v>
      </c>
      <c r="E122" s="162" t="s">
        <v>335</v>
      </c>
      <c r="F122" s="254" t="s">
        <v>336</v>
      </c>
      <c r="G122" s="254"/>
      <c r="H122" s="254"/>
      <c r="I122" s="254"/>
      <c r="J122" s="163" t="s">
        <v>324</v>
      </c>
      <c r="K122" s="164">
        <v>1</v>
      </c>
      <c r="L122" s="255">
        <v>0</v>
      </c>
      <c r="M122" s="255"/>
      <c r="N122" s="256">
        <f t="shared" si="5"/>
        <v>0</v>
      </c>
      <c r="O122" s="256"/>
      <c r="P122" s="256"/>
      <c r="Q122" s="256"/>
      <c r="R122" s="135"/>
      <c r="T122" s="165" t="s">
        <v>5</v>
      </c>
      <c r="U122" s="45" t="s">
        <v>40</v>
      </c>
      <c r="V122" s="37"/>
      <c r="W122" s="166">
        <f t="shared" si="6"/>
        <v>0</v>
      </c>
      <c r="X122" s="166">
        <v>0</v>
      </c>
      <c r="Y122" s="166">
        <f t="shared" si="7"/>
        <v>0</v>
      </c>
      <c r="Z122" s="166">
        <v>0</v>
      </c>
      <c r="AA122" s="167">
        <f t="shared" si="8"/>
        <v>0</v>
      </c>
      <c r="AR122" s="20" t="s">
        <v>146</v>
      </c>
      <c r="AT122" s="20" t="s">
        <v>142</v>
      </c>
      <c r="AU122" s="20" t="s">
        <v>80</v>
      </c>
      <c r="AY122" s="20" t="s">
        <v>141</v>
      </c>
      <c r="BE122" s="106">
        <f t="shared" si="9"/>
        <v>0</v>
      </c>
      <c r="BF122" s="106">
        <f t="shared" si="10"/>
        <v>0</v>
      </c>
      <c r="BG122" s="106">
        <f t="shared" si="11"/>
        <v>0</v>
      </c>
      <c r="BH122" s="106">
        <f t="shared" si="12"/>
        <v>0</v>
      </c>
      <c r="BI122" s="106">
        <f t="shared" si="13"/>
        <v>0</v>
      </c>
      <c r="BJ122" s="20" t="s">
        <v>80</v>
      </c>
      <c r="BK122" s="106">
        <f t="shared" si="14"/>
        <v>0</v>
      </c>
      <c r="BL122" s="20" t="s">
        <v>146</v>
      </c>
      <c r="BM122" s="20" t="s">
        <v>337</v>
      </c>
    </row>
    <row r="123" spans="2:65" s="1" customFormat="1" ht="16.5" customHeight="1">
      <c r="B123" s="132"/>
      <c r="C123" s="161" t="s">
        <v>169</v>
      </c>
      <c r="D123" s="161" t="s">
        <v>142</v>
      </c>
      <c r="E123" s="162" t="s">
        <v>338</v>
      </c>
      <c r="F123" s="254" t="s">
        <v>339</v>
      </c>
      <c r="G123" s="254"/>
      <c r="H123" s="254"/>
      <c r="I123" s="254"/>
      <c r="J123" s="163" t="s">
        <v>324</v>
      </c>
      <c r="K123" s="164">
        <v>1</v>
      </c>
      <c r="L123" s="255">
        <v>0</v>
      </c>
      <c r="M123" s="255"/>
      <c r="N123" s="256">
        <f t="shared" si="5"/>
        <v>0</v>
      </c>
      <c r="O123" s="256"/>
      <c r="P123" s="256"/>
      <c r="Q123" s="256"/>
      <c r="R123" s="135"/>
      <c r="T123" s="165" t="s">
        <v>5</v>
      </c>
      <c r="U123" s="45" t="s">
        <v>40</v>
      </c>
      <c r="V123" s="37"/>
      <c r="W123" s="166">
        <f t="shared" si="6"/>
        <v>0</v>
      </c>
      <c r="X123" s="166">
        <v>0</v>
      </c>
      <c r="Y123" s="166">
        <f t="shared" si="7"/>
        <v>0</v>
      </c>
      <c r="Z123" s="166">
        <v>0</v>
      </c>
      <c r="AA123" s="167">
        <f t="shared" si="8"/>
        <v>0</v>
      </c>
      <c r="AR123" s="20" t="s">
        <v>146</v>
      </c>
      <c r="AT123" s="20" t="s">
        <v>142</v>
      </c>
      <c r="AU123" s="20" t="s">
        <v>80</v>
      </c>
      <c r="AY123" s="20" t="s">
        <v>141</v>
      </c>
      <c r="BE123" s="106">
        <f t="shared" si="9"/>
        <v>0</v>
      </c>
      <c r="BF123" s="106">
        <f t="shared" si="10"/>
        <v>0</v>
      </c>
      <c r="BG123" s="106">
        <f t="shared" si="11"/>
        <v>0</v>
      </c>
      <c r="BH123" s="106">
        <f t="shared" si="12"/>
        <v>0</v>
      </c>
      <c r="BI123" s="106">
        <f t="shared" si="13"/>
        <v>0</v>
      </c>
      <c r="BJ123" s="20" t="s">
        <v>80</v>
      </c>
      <c r="BK123" s="106">
        <f t="shared" si="14"/>
        <v>0</v>
      </c>
      <c r="BL123" s="20" t="s">
        <v>146</v>
      </c>
      <c r="BM123" s="20" t="s">
        <v>340</v>
      </c>
    </row>
    <row r="124" spans="2:65" s="1" customFormat="1" ht="16.5" customHeight="1">
      <c r="B124" s="132"/>
      <c r="C124" s="161" t="s">
        <v>173</v>
      </c>
      <c r="D124" s="161" t="s">
        <v>142</v>
      </c>
      <c r="E124" s="162" t="s">
        <v>341</v>
      </c>
      <c r="F124" s="254" t="s">
        <v>342</v>
      </c>
      <c r="G124" s="254"/>
      <c r="H124" s="254"/>
      <c r="I124" s="254"/>
      <c r="J124" s="163" t="s">
        <v>324</v>
      </c>
      <c r="K124" s="164">
        <v>1</v>
      </c>
      <c r="L124" s="255">
        <v>0</v>
      </c>
      <c r="M124" s="255"/>
      <c r="N124" s="256">
        <f t="shared" si="5"/>
        <v>0</v>
      </c>
      <c r="O124" s="256"/>
      <c r="P124" s="256"/>
      <c r="Q124" s="256"/>
      <c r="R124" s="135"/>
      <c r="T124" s="165" t="s">
        <v>5</v>
      </c>
      <c r="U124" s="45" t="s">
        <v>40</v>
      </c>
      <c r="V124" s="37"/>
      <c r="W124" s="166">
        <f t="shared" si="6"/>
        <v>0</v>
      </c>
      <c r="X124" s="166">
        <v>0</v>
      </c>
      <c r="Y124" s="166">
        <f t="shared" si="7"/>
        <v>0</v>
      </c>
      <c r="Z124" s="166">
        <v>0</v>
      </c>
      <c r="AA124" s="167">
        <f t="shared" si="8"/>
        <v>0</v>
      </c>
      <c r="AR124" s="20" t="s">
        <v>146</v>
      </c>
      <c r="AT124" s="20" t="s">
        <v>142</v>
      </c>
      <c r="AU124" s="20" t="s">
        <v>80</v>
      </c>
      <c r="AY124" s="20" t="s">
        <v>141</v>
      </c>
      <c r="BE124" s="106">
        <f t="shared" si="9"/>
        <v>0</v>
      </c>
      <c r="BF124" s="106">
        <f t="shared" si="10"/>
        <v>0</v>
      </c>
      <c r="BG124" s="106">
        <f t="shared" si="11"/>
        <v>0</v>
      </c>
      <c r="BH124" s="106">
        <f t="shared" si="12"/>
        <v>0</v>
      </c>
      <c r="BI124" s="106">
        <f t="shared" si="13"/>
        <v>0</v>
      </c>
      <c r="BJ124" s="20" t="s">
        <v>80</v>
      </c>
      <c r="BK124" s="106">
        <f t="shared" si="14"/>
        <v>0</v>
      </c>
      <c r="BL124" s="20" t="s">
        <v>146</v>
      </c>
      <c r="BM124" s="20" t="s">
        <v>343</v>
      </c>
    </row>
    <row r="125" spans="2:65" s="1" customFormat="1" ht="49.9" customHeight="1">
      <c r="B125" s="36"/>
      <c r="C125" s="37"/>
      <c r="D125" s="152" t="s">
        <v>318</v>
      </c>
      <c r="E125" s="37"/>
      <c r="F125" s="37"/>
      <c r="G125" s="37"/>
      <c r="H125" s="37"/>
      <c r="I125" s="37"/>
      <c r="J125" s="37"/>
      <c r="K125" s="37"/>
      <c r="L125" s="37"/>
      <c r="M125" s="37"/>
      <c r="N125" s="278">
        <f>BK125</f>
        <v>0</v>
      </c>
      <c r="O125" s="279"/>
      <c r="P125" s="279"/>
      <c r="Q125" s="279"/>
      <c r="R125" s="38"/>
      <c r="T125" s="188"/>
      <c r="U125" s="57"/>
      <c r="V125" s="57"/>
      <c r="W125" s="57"/>
      <c r="X125" s="57"/>
      <c r="Y125" s="57"/>
      <c r="Z125" s="57"/>
      <c r="AA125" s="59"/>
      <c r="AT125" s="20" t="s">
        <v>74</v>
      </c>
      <c r="AU125" s="20" t="s">
        <v>75</v>
      </c>
      <c r="AY125" s="20" t="s">
        <v>319</v>
      </c>
      <c r="BK125" s="106">
        <v>0</v>
      </c>
    </row>
    <row r="126" spans="2:65" s="1" customFormat="1" ht="6.95" customHeight="1">
      <c r="B126" s="60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2"/>
    </row>
  </sheetData>
  <mergeCells count="87">
    <mergeCell ref="N125:Q125"/>
    <mergeCell ref="H1:K1"/>
    <mergeCell ref="S2:AC2"/>
    <mergeCell ref="F123:I123"/>
    <mergeCell ref="L123:M123"/>
    <mergeCell ref="N123:Q123"/>
    <mergeCell ref="F124:I124"/>
    <mergeCell ref="L124:M124"/>
    <mergeCell ref="N124:Q124"/>
    <mergeCell ref="F121:I121"/>
    <mergeCell ref="L121:M121"/>
    <mergeCell ref="N121:Q121"/>
    <mergeCell ref="F122:I122"/>
    <mergeCell ref="L122:M122"/>
    <mergeCell ref="N122:Q122"/>
    <mergeCell ref="F119:I119"/>
    <mergeCell ref="L119:M119"/>
    <mergeCell ref="N119:Q119"/>
    <mergeCell ref="F120:I120"/>
    <mergeCell ref="L120:M120"/>
    <mergeCell ref="N120:Q120"/>
    <mergeCell ref="F115:I115"/>
    <mergeCell ref="L115:M115"/>
    <mergeCell ref="N115:Q115"/>
    <mergeCell ref="F118:I118"/>
    <mergeCell ref="L118:M118"/>
    <mergeCell ref="N118:Q118"/>
    <mergeCell ref="N116:Q116"/>
    <mergeCell ref="N117:Q117"/>
    <mergeCell ref="F107:P107"/>
    <mergeCell ref="F108:P108"/>
    <mergeCell ref="M110:P110"/>
    <mergeCell ref="M112:Q112"/>
    <mergeCell ref="M113:Q113"/>
    <mergeCell ref="D96:H96"/>
    <mergeCell ref="N96:Q96"/>
    <mergeCell ref="N97:Q97"/>
    <mergeCell ref="L99:Q99"/>
    <mergeCell ref="C105:Q105"/>
    <mergeCell ref="D93:H93"/>
    <mergeCell ref="N93:Q93"/>
    <mergeCell ref="D94:H94"/>
    <mergeCell ref="N94:Q94"/>
    <mergeCell ref="D95:H95"/>
    <mergeCell ref="N95:Q95"/>
    <mergeCell ref="N88:Q88"/>
    <mergeCell ref="N89:Q89"/>
    <mergeCell ref="N91:Q91"/>
    <mergeCell ref="D92:H92"/>
    <mergeCell ref="N92:Q92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hyperlinks>
    <hyperlink ref="F1:G1" location="C2" display="1) Krycí list rozpočtu"/>
    <hyperlink ref="H1:K1" location="C86" display="2) Rekapitulace rozpočtu"/>
    <hyperlink ref="L1" location="C11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5"/>
  <sheetViews>
    <sheetView showGridLines="0" tabSelected="1" workbookViewId="0">
      <pane ySplit="1" topLeftCell="A2" activePane="bottomLeft" state="frozen"/>
      <selection pane="bottomLeft" activeCell="E21" sqref="E21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5"/>
      <c r="B1" s="13"/>
      <c r="C1" s="13"/>
      <c r="D1" s="14" t="s">
        <v>1</v>
      </c>
      <c r="E1" s="13"/>
      <c r="F1" s="15" t="s">
        <v>96</v>
      </c>
      <c r="G1" s="15"/>
      <c r="H1" s="273" t="s">
        <v>97</v>
      </c>
      <c r="I1" s="273"/>
      <c r="J1" s="273"/>
      <c r="K1" s="273"/>
      <c r="L1" s="15" t="s">
        <v>98</v>
      </c>
      <c r="M1" s="13"/>
      <c r="N1" s="13"/>
      <c r="O1" s="14" t="s">
        <v>99</v>
      </c>
      <c r="P1" s="13"/>
      <c r="Q1" s="13"/>
      <c r="R1" s="13"/>
      <c r="S1" s="15" t="s">
        <v>100</v>
      </c>
      <c r="T1" s="15"/>
      <c r="U1" s="115"/>
      <c r="V1" s="1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189" t="s">
        <v>7</v>
      </c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S2" s="232" t="s">
        <v>8</v>
      </c>
      <c r="T2" s="233"/>
      <c r="U2" s="233"/>
      <c r="V2" s="233"/>
      <c r="W2" s="233"/>
      <c r="X2" s="233"/>
      <c r="Y2" s="233"/>
      <c r="Z2" s="233"/>
      <c r="AA2" s="233"/>
      <c r="AB2" s="233"/>
      <c r="AC2" s="233"/>
      <c r="AT2" s="20" t="s">
        <v>87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101</v>
      </c>
    </row>
    <row r="4" spans="1:66" ht="36.950000000000003" customHeight="1">
      <c r="B4" s="24"/>
      <c r="C4" s="191" t="s">
        <v>102</v>
      </c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25"/>
      <c r="T4" s="19" t="s">
        <v>13</v>
      </c>
      <c r="AT4" s="20" t="s">
        <v>6</v>
      </c>
    </row>
    <row r="5" spans="1:66" ht="6.95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ht="25.35" customHeight="1">
      <c r="B6" s="24"/>
      <c r="C6" s="27"/>
      <c r="D6" s="31" t="s">
        <v>19</v>
      </c>
      <c r="E6" s="27"/>
      <c r="F6" s="274" t="str">
        <f>'Rekapitulace stavby'!K6</f>
        <v>DVT Novodomský potok, IDVT 10239422 ř. km 0,124 - 0,610  Kaplice - oprava opevnění</v>
      </c>
      <c r="G6" s="275"/>
      <c r="H6" s="275"/>
      <c r="I6" s="275"/>
      <c r="J6" s="275"/>
      <c r="K6" s="275"/>
      <c r="L6" s="275"/>
      <c r="M6" s="275"/>
      <c r="N6" s="275"/>
      <c r="O6" s="275"/>
      <c r="P6" s="275"/>
      <c r="Q6" s="27"/>
      <c r="R6" s="25"/>
    </row>
    <row r="7" spans="1:66" s="1" customFormat="1" ht="32.85" customHeight="1">
      <c r="B7" s="36"/>
      <c r="C7" s="37"/>
      <c r="D7" s="30" t="s">
        <v>320</v>
      </c>
      <c r="E7" s="37"/>
      <c r="F7" s="197" t="s">
        <v>344</v>
      </c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37"/>
      <c r="R7" s="38"/>
    </row>
    <row r="8" spans="1:66" s="1" customFormat="1" ht="14.45" customHeight="1">
      <c r="B8" s="36"/>
      <c r="C8" s="37"/>
      <c r="D8" s="31" t="s">
        <v>21</v>
      </c>
      <c r="E8" s="37"/>
      <c r="F8" s="29" t="s">
        <v>5</v>
      </c>
      <c r="G8" s="37"/>
      <c r="H8" s="37"/>
      <c r="I8" s="37"/>
      <c r="J8" s="37"/>
      <c r="K8" s="37"/>
      <c r="L8" s="37"/>
      <c r="M8" s="31" t="s">
        <v>22</v>
      </c>
      <c r="N8" s="37"/>
      <c r="O8" s="29" t="s">
        <v>5</v>
      </c>
      <c r="P8" s="37"/>
      <c r="Q8" s="37"/>
      <c r="R8" s="38"/>
    </row>
    <row r="9" spans="1:66" s="1" customFormat="1" ht="14.45" customHeight="1">
      <c r="B9" s="36"/>
      <c r="C9" s="37"/>
      <c r="D9" s="31" t="s">
        <v>23</v>
      </c>
      <c r="E9" s="37"/>
      <c r="F9" s="29" t="s">
        <v>24</v>
      </c>
      <c r="G9" s="37"/>
      <c r="H9" s="37"/>
      <c r="I9" s="37"/>
      <c r="J9" s="37"/>
      <c r="K9" s="37"/>
      <c r="L9" s="37"/>
      <c r="M9" s="31" t="s">
        <v>25</v>
      </c>
      <c r="N9" s="37"/>
      <c r="O9" s="235"/>
      <c r="P9" s="236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1" t="s">
        <v>27</v>
      </c>
      <c r="E11" s="37"/>
      <c r="F11" s="37"/>
      <c r="G11" s="37"/>
      <c r="H11" s="37"/>
      <c r="I11" s="37"/>
      <c r="J11" s="37"/>
      <c r="K11" s="37"/>
      <c r="L11" s="37"/>
      <c r="M11" s="31" t="s">
        <v>28</v>
      </c>
      <c r="N11" s="37"/>
      <c r="O11" s="195" t="str">
        <f>IF('Rekapitulace stavby'!AN10="","",'Rekapitulace stavby'!AN10)</f>
        <v/>
      </c>
      <c r="P11" s="195"/>
      <c r="Q11" s="37"/>
      <c r="R11" s="38"/>
    </row>
    <row r="12" spans="1:66" s="1" customFormat="1" ht="18" customHeight="1">
      <c r="B12" s="36"/>
      <c r="C12" s="37"/>
      <c r="D12" s="37"/>
      <c r="E12" s="29" t="str">
        <f>IF('Rekapitulace stavby'!E11="","",'Rekapitulace stavby'!E11)</f>
        <v xml:space="preserve"> </v>
      </c>
      <c r="F12" s="37"/>
      <c r="G12" s="37"/>
      <c r="H12" s="37"/>
      <c r="I12" s="37"/>
      <c r="J12" s="37"/>
      <c r="K12" s="37"/>
      <c r="L12" s="37"/>
      <c r="M12" s="31" t="s">
        <v>29</v>
      </c>
      <c r="N12" s="37"/>
      <c r="O12" s="195" t="str">
        <f>IF('Rekapitulace stavby'!AN11="","",'Rekapitulace stavby'!AN11)</f>
        <v/>
      </c>
      <c r="P12" s="195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1" t="s">
        <v>30</v>
      </c>
      <c r="E14" s="37"/>
      <c r="F14" s="37"/>
      <c r="G14" s="37"/>
      <c r="H14" s="37"/>
      <c r="I14" s="37"/>
      <c r="J14" s="37"/>
      <c r="K14" s="37"/>
      <c r="L14" s="37"/>
      <c r="M14" s="31" t="s">
        <v>28</v>
      </c>
      <c r="N14" s="37"/>
      <c r="O14" s="237" t="str">
        <f>IF('Rekapitulace stavby'!AN13="","",'Rekapitulace stavby'!AN13)</f>
        <v>Vyplň údaj</v>
      </c>
      <c r="P14" s="195"/>
      <c r="Q14" s="37"/>
      <c r="R14" s="38"/>
    </row>
    <row r="15" spans="1:66" s="1" customFormat="1" ht="18" customHeight="1">
      <c r="B15" s="36"/>
      <c r="C15" s="37"/>
      <c r="D15" s="37"/>
      <c r="E15" s="237" t="str">
        <f>IF('Rekapitulace stavby'!E14="","",'Rekapitulace stavby'!E14)</f>
        <v>Vyplň údaj</v>
      </c>
      <c r="F15" s="238"/>
      <c r="G15" s="238"/>
      <c r="H15" s="238"/>
      <c r="I15" s="238"/>
      <c r="J15" s="238"/>
      <c r="K15" s="238"/>
      <c r="L15" s="238"/>
      <c r="M15" s="31" t="s">
        <v>29</v>
      </c>
      <c r="N15" s="37"/>
      <c r="O15" s="237" t="str">
        <f>IF('Rekapitulace stavby'!AN14="","",'Rekapitulace stavby'!AN14)</f>
        <v>Vyplň údaj</v>
      </c>
      <c r="P15" s="195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1" t="s">
        <v>32</v>
      </c>
      <c r="E17" s="37"/>
      <c r="F17" s="37"/>
      <c r="G17" s="37"/>
      <c r="H17" s="37"/>
      <c r="I17" s="37"/>
      <c r="J17" s="37"/>
      <c r="K17" s="37"/>
      <c r="L17" s="37"/>
      <c r="M17" s="31" t="s">
        <v>28</v>
      </c>
      <c r="N17" s="37"/>
      <c r="O17" s="195" t="str">
        <f>IF('Rekapitulace stavby'!AN16="","",'Rekapitulace stavby'!AN16)</f>
        <v/>
      </c>
      <c r="P17" s="195"/>
      <c r="Q17" s="37"/>
      <c r="R17" s="38"/>
    </row>
    <row r="18" spans="2:18" s="1" customFormat="1" ht="18" customHeight="1">
      <c r="B18" s="36"/>
      <c r="C18" s="37"/>
      <c r="D18" s="37"/>
      <c r="E18" s="29" t="str">
        <f>IF('Rekapitulace stavby'!E17="","",'Rekapitulace stavby'!E17)</f>
        <v xml:space="preserve"> </v>
      </c>
      <c r="F18" s="37"/>
      <c r="G18" s="37"/>
      <c r="H18" s="37"/>
      <c r="I18" s="37"/>
      <c r="J18" s="37"/>
      <c r="K18" s="37"/>
      <c r="L18" s="37"/>
      <c r="M18" s="31" t="s">
        <v>29</v>
      </c>
      <c r="N18" s="37"/>
      <c r="O18" s="195" t="str">
        <f>IF('Rekapitulace stavby'!AN17="","",'Rekapitulace stavby'!AN17)</f>
        <v/>
      </c>
      <c r="P18" s="195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1" t="s">
        <v>34</v>
      </c>
      <c r="E20" s="37"/>
      <c r="F20" s="37"/>
      <c r="G20" s="37"/>
      <c r="H20" s="37"/>
      <c r="I20" s="37"/>
      <c r="J20" s="37"/>
      <c r="K20" s="37"/>
      <c r="L20" s="37"/>
      <c r="M20" s="31" t="s">
        <v>28</v>
      </c>
      <c r="N20" s="37"/>
      <c r="O20" s="195" t="s">
        <v>5</v>
      </c>
      <c r="P20" s="195"/>
      <c r="Q20" s="37"/>
      <c r="R20" s="38"/>
    </row>
    <row r="21" spans="2:18" s="1" customFormat="1" ht="18" customHeight="1">
      <c r="B21" s="36"/>
      <c r="C21" s="37"/>
      <c r="D21" s="37"/>
      <c r="E21" s="29"/>
      <c r="F21" s="37"/>
      <c r="G21" s="37"/>
      <c r="H21" s="37"/>
      <c r="I21" s="37"/>
      <c r="J21" s="37"/>
      <c r="K21" s="37"/>
      <c r="L21" s="37"/>
      <c r="M21" s="31" t="s">
        <v>29</v>
      </c>
      <c r="N21" s="37"/>
      <c r="O21" s="195" t="s">
        <v>5</v>
      </c>
      <c r="P21" s="195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1" t="s">
        <v>35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16.5" customHeight="1">
      <c r="B24" s="36"/>
      <c r="C24" s="37"/>
      <c r="D24" s="37"/>
      <c r="E24" s="200" t="s">
        <v>5</v>
      </c>
      <c r="F24" s="200"/>
      <c r="G24" s="200"/>
      <c r="H24" s="200"/>
      <c r="I24" s="200"/>
      <c r="J24" s="200"/>
      <c r="K24" s="200"/>
      <c r="L24" s="200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16" t="s">
        <v>103</v>
      </c>
      <c r="E27" s="37"/>
      <c r="F27" s="37"/>
      <c r="G27" s="37"/>
      <c r="H27" s="37"/>
      <c r="I27" s="37"/>
      <c r="J27" s="37"/>
      <c r="K27" s="37"/>
      <c r="L27" s="37"/>
      <c r="M27" s="201">
        <f>N88</f>
        <v>0</v>
      </c>
      <c r="N27" s="201"/>
      <c r="O27" s="201"/>
      <c r="P27" s="201"/>
      <c r="Q27" s="37"/>
      <c r="R27" s="38"/>
    </row>
    <row r="28" spans="2:18" s="1" customFormat="1" ht="14.45" customHeight="1">
      <c r="B28" s="36"/>
      <c r="C28" s="37"/>
      <c r="D28" s="35" t="s">
        <v>86</v>
      </c>
      <c r="E28" s="37"/>
      <c r="F28" s="37"/>
      <c r="G28" s="37"/>
      <c r="H28" s="37"/>
      <c r="I28" s="37"/>
      <c r="J28" s="37"/>
      <c r="K28" s="37"/>
      <c r="L28" s="37"/>
      <c r="M28" s="201">
        <f>N92</f>
        <v>0</v>
      </c>
      <c r="N28" s="201"/>
      <c r="O28" s="201"/>
      <c r="P28" s="201"/>
      <c r="Q28" s="37"/>
      <c r="R28" s="38"/>
    </row>
    <row r="29" spans="2:18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17" t="s">
        <v>38</v>
      </c>
      <c r="E30" s="37"/>
      <c r="F30" s="37"/>
      <c r="G30" s="37"/>
      <c r="H30" s="37"/>
      <c r="I30" s="37"/>
      <c r="J30" s="37"/>
      <c r="K30" s="37"/>
      <c r="L30" s="37"/>
      <c r="M30" s="239">
        <f>ROUND(M27+M28,2)</f>
        <v>0</v>
      </c>
      <c r="N30" s="234"/>
      <c r="O30" s="234"/>
      <c r="P30" s="234"/>
      <c r="Q30" s="37"/>
      <c r="R30" s="38"/>
    </row>
    <row r="31" spans="2:18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5" customHeight="1">
      <c r="B32" s="36"/>
      <c r="C32" s="37"/>
      <c r="D32" s="43" t="s">
        <v>39</v>
      </c>
      <c r="E32" s="43" t="s">
        <v>40</v>
      </c>
      <c r="F32" s="44">
        <v>0.21</v>
      </c>
      <c r="G32" s="118" t="s">
        <v>41</v>
      </c>
      <c r="H32" s="240">
        <f>(SUM(BE92:BE99)+SUM(BE117:BE123))</f>
        <v>0</v>
      </c>
      <c r="I32" s="234"/>
      <c r="J32" s="234"/>
      <c r="K32" s="37"/>
      <c r="L32" s="37"/>
      <c r="M32" s="240">
        <f>ROUND((SUM(BE92:BE99)+SUM(BE117:BE123)), 2)*F32</f>
        <v>0</v>
      </c>
      <c r="N32" s="234"/>
      <c r="O32" s="234"/>
      <c r="P32" s="234"/>
      <c r="Q32" s="37"/>
      <c r="R32" s="38"/>
    </row>
    <row r="33" spans="2:18" s="1" customFormat="1" ht="14.45" customHeight="1">
      <c r="B33" s="36"/>
      <c r="C33" s="37"/>
      <c r="D33" s="37"/>
      <c r="E33" s="43" t="s">
        <v>42</v>
      </c>
      <c r="F33" s="44">
        <v>0.15</v>
      </c>
      <c r="G33" s="118" t="s">
        <v>41</v>
      </c>
      <c r="H33" s="240">
        <f>(SUM(BF92:BF99)+SUM(BF117:BF123))</f>
        <v>0</v>
      </c>
      <c r="I33" s="234"/>
      <c r="J33" s="234"/>
      <c r="K33" s="37"/>
      <c r="L33" s="37"/>
      <c r="M33" s="240">
        <f>ROUND((SUM(BF92:BF99)+SUM(BF117:BF123)), 2)*F33</f>
        <v>0</v>
      </c>
      <c r="N33" s="234"/>
      <c r="O33" s="234"/>
      <c r="P33" s="234"/>
      <c r="Q33" s="37"/>
      <c r="R33" s="38"/>
    </row>
    <row r="34" spans="2:18" s="1" customFormat="1" ht="14.45" hidden="1" customHeight="1">
      <c r="B34" s="36"/>
      <c r="C34" s="37"/>
      <c r="D34" s="37"/>
      <c r="E34" s="43" t="s">
        <v>43</v>
      </c>
      <c r="F34" s="44">
        <v>0.21</v>
      </c>
      <c r="G34" s="118" t="s">
        <v>41</v>
      </c>
      <c r="H34" s="240">
        <f>(SUM(BG92:BG99)+SUM(BG117:BG123))</f>
        <v>0</v>
      </c>
      <c r="I34" s="234"/>
      <c r="J34" s="234"/>
      <c r="K34" s="37"/>
      <c r="L34" s="37"/>
      <c r="M34" s="240">
        <v>0</v>
      </c>
      <c r="N34" s="234"/>
      <c r="O34" s="234"/>
      <c r="P34" s="234"/>
      <c r="Q34" s="37"/>
      <c r="R34" s="38"/>
    </row>
    <row r="35" spans="2:18" s="1" customFormat="1" ht="14.45" hidden="1" customHeight="1">
      <c r="B35" s="36"/>
      <c r="C35" s="37"/>
      <c r="D35" s="37"/>
      <c r="E35" s="43" t="s">
        <v>44</v>
      </c>
      <c r="F35" s="44">
        <v>0.15</v>
      </c>
      <c r="G35" s="118" t="s">
        <v>41</v>
      </c>
      <c r="H35" s="240">
        <f>(SUM(BH92:BH99)+SUM(BH117:BH123))</f>
        <v>0</v>
      </c>
      <c r="I35" s="234"/>
      <c r="J35" s="234"/>
      <c r="K35" s="37"/>
      <c r="L35" s="37"/>
      <c r="M35" s="240">
        <v>0</v>
      </c>
      <c r="N35" s="234"/>
      <c r="O35" s="234"/>
      <c r="P35" s="234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45</v>
      </c>
      <c r="F36" s="44">
        <v>0</v>
      </c>
      <c r="G36" s="118" t="s">
        <v>41</v>
      </c>
      <c r="H36" s="240">
        <f>(SUM(BI92:BI99)+SUM(BI117:BI123))</f>
        <v>0</v>
      </c>
      <c r="I36" s="234"/>
      <c r="J36" s="234"/>
      <c r="K36" s="37"/>
      <c r="L36" s="37"/>
      <c r="M36" s="240">
        <v>0</v>
      </c>
      <c r="N36" s="234"/>
      <c r="O36" s="234"/>
      <c r="P36" s="234"/>
      <c r="Q36" s="37"/>
      <c r="R36" s="38"/>
    </row>
    <row r="37" spans="2:18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4"/>
      <c r="D38" s="119" t="s">
        <v>46</v>
      </c>
      <c r="E38" s="76"/>
      <c r="F38" s="76"/>
      <c r="G38" s="120" t="s">
        <v>47</v>
      </c>
      <c r="H38" s="121" t="s">
        <v>48</v>
      </c>
      <c r="I38" s="76"/>
      <c r="J38" s="76"/>
      <c r="K38" s="76"/>
      <c r="L38" s="241">
        <f>SUM(M30:M36)</f>
        <v>0</v>
      </c>
      <c r="M38" s="241"/>
      <c r="N38" s="241"/>
      <c r="O38" s="241"/>
      <c r="P38" s="242"/>
      <c r="Q38" s="114"/>
      <c r="R38" s="38"/>
    </row>
    <row r="39" spans="2:18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 ht="13.5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 ht="13.5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 ht="13.5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 ht="13.5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 ht="13.5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 ht="13.5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 ht="13.5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 ht="13.5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 ht="13.5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>
      <c r="B50" s="36"/>
      <c r="C50" s="37"/>
      <c r="D50" s="51" t="s">
        <v>49</v>
      </c>
      <c r="E50" s="52"/>
      <c r="F50" s="52"/>
      <c r="G50" s="52"/>
      <c r="H50" s="53"/>
      <c r="I50" s="37"/>
      <c r="J50" s="51" t="s">
        <v>50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4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5"/>
    </row>
    <row r="52" spans="2:18" ht="13.5">
      <c r="B52" s="24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5"/>
    </row>
    <row r="53" spans="2:18" ht="13.5">
      <c r="B53" s="24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5"/>
    </row>
    <row r="54" spans="2:18" ht="13.5">
      <c r="B54" s="24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5"/>
    </row>
    <row r="55" spans="2:18" ht="13.5">
      <c r="B55" s="24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5"/>
    </row>
    <row r="56" spans="2:18" ht="13.5">
      <c r="B56" s="24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5"/>
    </row>
    <row r="57" spans="2:18" ht="13.5">
      <c r="B57" s="24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5"/>
    </row>
    <row r="58" spans="2:18" ht="13.5">
      <c r="B58" s="24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5"/>
    </row>
    <row r="59" spans="2:18" s="1" customFormat="1">
      <c r="B59" s="36"/>
      <c r="C59" s="37"/>
      <c r="D59" s="56" t="s">
        <v>51</v>
      </c>
      <c r="E59" s="57"/>
      <c r="F59" s="57"/>
      <c r="G59" s="58" t="s">
        <v>52</v>
      </c>
      <c r="H59" s="59"/>
      <c r="I59" s="37"/>
      <c r="J59" s="56" t="s">
        <v>51</v>
      </c>
      <c r="K59" s="57"/>
      <c r="L59" s="57"/>
      <c r="M59" s="57"/>
      <c r="N59" s="58" t="s">
        <v>52</v>
      </c>
      <c r="O59" s="57"/>
      <c r="P59" s="59"/>
      <c r="Q59" s="37"/>
      <c r="R59" s="38"/>
    </row>
    <row r="60" spans="2:18" ht="13.5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>
      <c r="B61" s="36"/>
      <c r="C61" s="37"/>
      <c r="D61" s="51" t="s">
        <v>53</v>
      </c>
      <c r="E61" s="52"/>
      <c r="F61" s="52"/>
      <c r="G61" s="52"/>
      <c r="H61" s="53"/>
      <c r="I61" s="37"/>
      <c r="J61" s="51" t="s">
        <v>54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4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5"/>
    </row>
    <row r="63" spans="2:18" ht="13.5">
      <c r="B63" s="24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5"/>
    </row>
    <row r="64" spans="2:18" ht="13.5">
      <c r="B64" s="24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5"/>
    </row>
    <row r="65" spans="2:18" ht="13.5">
      <c r="B65" s="24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5"/>
    </row>
    <row r="66" spans="2:18" ht="13.5">
      <c r="B66" s="24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5"/>
    </row>
    <row r="67" spans="2:18" ht="13.5">
      <c r="B67" s="24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5"/>
    </row>
    <row r="68" spans="2:18" ht="13.5">
      <c r="B68" s="24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5"/>
    </row>
    <row r="69" spans="2:18" ht="13.5">
      <c r="B69" s="24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5"/>
    </row>
    <row r="70" spans="2:18" s="1" customFormat="1">
      <c r="B70" s="36"/>
      <c r="C70" s="37"/>
      <c r="D70" s="56" t="s">
        <v>51</v>
      </c>
      <c r="E70" s="57"/>
      <c r="F70" s="57"/>
      <c r="G70" s="58" t="s">
        <v>52</v>
      </c>
      <c r="H70" s="59"/>
      <c r="I70" s="37"/>
      <c r="J70" s="56" t="s">
        <v>51</v>
      </c>
      <c r="K70" s="57"/>
      <c r="L70" s="57"/>
      <c r="M70" s="57"/>
      <c r="N70" s="58" t="s">
        <v>52</v>
      </c>
      <c r="O70" s="57"/>
      <c r="P70" s="59"/>
      <c r="Q70" s="37"/>
      <c r="R70" s="38"/>
    </row>
    <row r="71" spans="2:18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50000000000003" customHeight="1">
      <c r="B76" s="36"/>
      <c r="C76" s="191" t="s">
        <v>104</v>
      </c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38"/>
    </row>
    <row r="77" spans="2:18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0" customHeight="1">
      <c r="B78" s="36"/>
      <c r="C78" s="31" t="s">
        <v>19</v>
      </c>
      <c r="D78" s="37"/>
      <c r="E78" s="37"/>
      <c r="F78" s="274" t="str">
        <f>F6</f>
        <v>DVT Novodomský potok, IDVT 10239422 ř. km 0,124 - 0,610  Kaplice - oprava opevnění</v>
      </c>
      <c r="G78" s="275"/>
      <c r="H78" s="275"/>
      <c r="I78" s="275"/>
      <c r="J78" s="275"/>
      <c r="K78" s="275"/>
      <c r="L78" s="275"/>
      <c r="M78" s="275"/>
      <c r="N78" s="275"/>
      <c r="O78" s="275"/>
      <c r="P78" s="275"/>
      <c r="Q78" s="37"/>
      <c r="R78" s="38"/>
    </row>
    <row r="79" spans="2:18" s="1" customFormat="1" ht="36.950000000000003" customHeight="1">
      <c r="B79" s="36"/>
      <c r="C79" s="70" t="s">
        <v>320</v>
      </c>
      <c r="D79" s="37"/>
      <c r="E79" s="37"/>
      <c r="F79" s="211" t="str">
        <f>F7</f>
        <v>3184b - Ostatní náklady</v>
      </c>
      <c r="G79" s="234"/>
      <c r="H79" s="234"/>
      <c r="I79" s="234"/>
      <c r="J79" s="234"/>
      <c r="K79" s="234"/>
      <c r="L79" s="234"/>
      <c r="M79" s="234"/>
      <c r="N79" s="234"/>
      <c r="O79" s="234"/>
      <c r="P79" s="234"/>
      <c r="Q79" s="37"/>
      <c r="R79" s="38"/>
    </row>
    <row r="80" spans="2:18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</row>
    <row r="81" spans="2:65" s="1" customFormat="1" ht="18" customHeight="1">
      <c r="B81" s="36"/>
      <c r="C81" s="31" t="s">
        <v>23</v>
      </c>
      <c r="D81" s="37"/>
      <c r="E81" s="37"/>
      <c r="F81" s="29" t="str">
        <f>F9</f>
        <v xml:space="preserve"> </v>
      </c>
      <c r="G81" s="37"/>
      <c r="H81" s="37"/>
      <c r="I81" s="37"/>
      <c r="J81" s="37"/>
      <c r="K81" s="31" t="s">
        <v>25</v>
      </c>
      <c r="L81" s="37"/>
      <c r="M81" s="236" t="str">
        <f>IF(O9="","",O9)</f>
        <v/>
      </c>
      <c r="N81" s="236"/>
      <c r="O81" s="236"/>
      <c r="P81" s="236"/>
      <c r="Q81" s="37"/>
      <c r="R81" s="38"/>
    </row>
    <row r="82" spans="2:65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</row>
    <row r="83" spans="2:65" s="1" customFormat="1">
      <c r="B83" s="36"/>
      <c r="C83" s="31" t="s">
        <v>27</v>
      </c>
      <c r="D83" s="37"/>
      <c r="E83" s="37"/>
      <c r="F83" s="29" t="str">
        <f>E12</f>
        <v xml:space="preserve"> </v>
      </c>
      <c r="G83" s="37"/>
      <c r="H83" s="37"/>
      <c r="I83" s="37"/>
      <c r="J83" s="37"/>
      <c r="K83" s="31" t="s">
        <v>32</v>
      </c>
      <c r="L83" s="37"/>
      <c r="M83" s="195" t="str">
        <f>E18</f>
        <v xml:space="preserve"> </v>
      </c>
      <c r="N83" s="195"/>
      <c r="O83" s="195"/>
      <c r="P83" s="195"/>
      <c r="Q83" s="195"/>
      <c r="R83" s="38"/>
    </row>
    <row r="84" spans="2:65" s="1" customFormat="1" ht="14.45" customHeight="1">
      <c r="B84" s="36"/>
      <c r="C84" s="31" t="s">
        <v>30</v>
      </c>
      <c r="D84" s="37"/>
      <c r="E84" s="37"/>
      <c r="F84" s="29" t="str">
        <f>IF(E15="","",E15)</f>
        <v>Vyplň údaj</v>
      </c>
      <c r="G84" s="37"/>
      <c r="H84" s="37"/>
      <c r="I84" s="37"/>
      <c r="J84" s="37"/>
      <c r="K84" s="31" t="s">
        <v>34</v>
      </c>
      <c r="L84" s="37"/>
      <c r="M84" s="195">
        <f>E21</f>
        <v>0</v>
      </c>
      <c r="N84" s="195"/>
      <c r="O84" s="195"/>
      <c r="P84" s="195"/>
      <c r="Q84" s="195"/>
      <c r="R84" s="38"/>
    </row>
    <row r="85" spans="2:65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</row>
    <row r="86" spans="2:65" s="1" customFormat="1" ht="29.25" customHeight="1">
      <c r="B86" s="36"/>
      <c r="C86" s="243" t="s">
        <v>105</v>
      </c>
      <c r="D86" s="244"/>
      <c r="E86" s="244"/>
      <c r="F86" s="244"/>
      <c r="G86" s="244"/>
      <c r="H86" s="114"/>
      <c r="I86" s="114"/>
      <c r="J86" s="114"/>
      <c r="K86" s="114"/>
      <c r="L86" s="114"/>
      <c r="M86" s="114"/>
      <c r="N86" s="243" t="s">
        <v>106</v>
      </c>
      <c r="O86" s="244"/>
      <c r="P86" s="244"/>
      <c r="Q86" s="244"/>
      <c r="R86" s="38"/>
    </row>
    <row r="87" spans="2:65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</row>
    <row r="88" spans="2:65" s="1" customFormat="1" ht="29.25" customHeight="1">
      <c r="B88" s="36"/>
      <c r="C88" s="122" t="s">
        <v>107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230">
        <f>N117</f>
        <v>0</v>
      </c>
      <c r="O88" s="245"/>
      <c r="P88" s="245"/>
      <c r="Q88" s="245"/>
      <c r="R88" s="38"/>
      <c r="AU88" s="20" t="s">
        <v>108</v>
      </c>
    </row>
    <row r="89" spans="2:65" s="6" customFormat="1" ht="24.95" customHeight="1">
      <c r="B89" s="123"/>
      <c r="C89" s="124"/>
      <c r="D89" s="125" t="s">
        <v>345</v>
      </c>
      <c r="E89" s="124"/>
      <c r="F89" s="124"/>
      <c r="G89" s="124"/>
      <c r="H89" s="124"/>
      <c r="I89" s="124"/>
      <c r="J89" s="124"/>
      <c r="K89" s="124"/>
      <c r="L89" s="124"/>
      <c r="M89" s="124"/>
      <c r="N89" s="246">
        <f>N118</f>
        <v>0</v>
      </c>
      <c r="O89" s="247"/>
      <c r="P89" s="247"/>
      <c r="Q89" s="247"/>
      <c r="R89" s="126"/>
    </row>
    <row r="90" spans="2:65" s="7" customFormat="1" ht="19.899999999999999" customHeight="1">
      <c r="B90" s="127"/>
      <c r="C90" s="128"/>
      <c r="D90" s="102" t="s">
        <v>346</v>
      </c>
      <c r="E90" s="128"/>
      <c r="F90" s="128"/>
      <c r="G90" s="128"/>
      <c r="H90" s="128"/>
      <c r="I90" s="128"/>
      <c r="J90" s="128"/>
      <c r="K90" s="128"/>
      <c r="L90" s="128"/>
      <c r="M90" s="128"/>
      <c r="N90" s="226">
        <f>N119</f>
        <v>0</v>
      </c>
      <c r="O90" s="248"/>
      <c r="P90" s="248"/>
      <c r="Q90" s="248"/>
      <c r="R90" s="129"/>
    </row>
    <row r="91" spans="2:65" s="1" customFormat="1" ht="21.75" customHeight="1"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8"/>
    </row>
    <row r="92" spans="2:65" s="1" customFormat="1" ht="29.25" customHeight="1">
      <c r="B92" s="36"/>
      <c r="C92" s="122" t="s">
        <v>118</v>
      </c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245">
        <f>ROUND(N93+N94+N95+N96+N97+N98,2)</f>
        <v>0</v>
      </c>
      <c r="O92" s="249"/>
      <c r="P92" s="249"/>
      <c r="Q92" s="249"/>
      <c r="R92" s="38"/>
      <c r="T92" s="130"/>
      <c r="U92" s="131" t="s">
        <v>39</v>
      </c>
    </row>
    <row r="93" spans="2:65" s="1" customFormat="1" ht="18" customHeight="1">
      <c r="B93" s="132"/>
      <c r="C93" s="133"/>
      <c r="D93" s="227" t="s">
        <v>119</v>
      </c>
      <c r="E93" s="250"/>
      <c r="F93" s="250"/>
      <c r="G93" s="250"/>
      <c r="H93" s="250"/>
      <c r="I93" s="133"/>
      <c r="J93" s="133"/>
      <c r="K93" s="133"/>
      <c r="L93" s="133"/>
      <c r="M93" s="133"/>
      <c r="N93" s="225">
        <f>ROUND(N88*T93,2)</f>
        <v>0</v>
      </c>
      <c r="O93" s="251"/>
      <c r="P93" s="251"/>
      <c r="Q93" s="251"/>
      <c r="R93" s="135"/>
      <c r="S93" s="136"/>
      <c r="T93" s="137"/>
      <c r="U93" s="138" t="s">
        <v>40</v>
      </c>
      <c r="V93" s="136"/>
      <c r="W93" s="136"/>
      <c r="X93" s="136"/>
      <c r="Y93" s="136"/>
      <c r="Z93" s="136"/>
      <c r="AA93" s="136"/>
      <c r="AB93" s="136"/>
      <c r="AC93" s="136"/>
      <c r="AD93" s="136"/>
      <c r="AE93" s="136"/>
      <c r="AF93" s="136"/>
      <c r="AG93" s="136"/>
      <c r="AH93" s="136"/>
      <c r="AI93" s="136"/>
      <c r="AJ93" s="136"/>
      <c r="AK93" s="136"/>
      <c r="AL93" s="136"/>
      <c r="AM93" s="136"/>
      <c r="AN93" s="136"/>
      <c r="AO93" s="136"/>
      <c r="AP93" s="136"/>
      <c r="AQ93" s="136"/>
      <c r="AR93" s="136"/>
      <c r="AS93" s="136"/>
      <c r="AT93" s="136"/>
      <c r="AU93" s="136"/>
      <c r="AV93" s="136"/>
      <c r="AW93" s="136"/>
      <c r="AX93" s="136"/>
      <c r="AY93" s="139" t="s">
        <v>120</v>
      </c>
      <c r="AZ93" s="136"/>
      <c r="BA93" s="136"/>
      <c r="BB93" s="136"/>
      <c r="BC93" s="136"/>
      <c r="BD93" s="136"/>
      <c r="BE93" s="140">
        <f t="shared" ref="BE93:BE98" si="0">IF(U93="základní",N93,0)</f>
        <v>0</v>
      </c>
      <c r="BF93" s="140">
        <f t="shared" ref="BF93:BF98" si="1">IF(U93="snížená",N93,0)</f>
        <v>0</v>
      </c>
      <c r="BG93" s="140">
        <f t="shared" ref="BG93:BG98" si="2">IF(U93="zákl. přenesená",N93,0)</f>
        <v>0</v>
      </c>
      <c r="BH93" s="140">
        <f t="shared" ref="BH93:BH98" si="3">IF(U93="sníž. přenesená",N93,0)</f>
        <v>0</v>
      </c>
      <c r="BI93" s="140">
        <f t="shared" ref="BI93:BI98" si="4">IF(U93="nulová",N93,0)</f>
        <v>0</v>
      </c>
      <c r="BJ93" s="139" t="s">
        <v>80</v>
      </c>
      <c r="BK93" s="136"/>
      <c r="BL93" s="136"/>
      <c r="BM93" s="136"/>
    </row>
    <row r="94" spans="2:65" s="1" customFormat="1" ht="18" customHeight="1">
      <c r="B94" s="132"/>
      <c r="C94" s="133"/>
      <c r="D94" s="227" t="s">
        <v>121</v>
      </c>
      <c r="E94" s="250"/>
      <c r="F94" s="250"/>
      <c r="G94" s="250"/>
      <c r="H94" s="250"/>
      <c r="I94" s="133"/>
      <c r="J94" s="133"/>
      <c r="K94" s="133"/>
      <c r="L94" s="133"/>
      <c r="M94" s="133"/>
      <c r="N94" s="225">
        <f>ROUND(N88*T94,2)</f>
        <v>0</v>
      </c>
      <c r="O94" s="251"/>
      <c r="P94" s="251"/>
      <c r="Q94" s="251"/>
      <c r="R94" s="135"/>
      <c r="S94" s="136"/>
      <c r="T94" s="137"/>
      <c r="U94" s="138" t="s">
        <v>40</v>
      </c>
      <c r="V94" s="136"/>
      <c r="W94" s="136"/>
      <c r="X94" s="136"/>
      <c r="Y94" s="136"/>
      <c r="Z94" s="136"/>
      <c r="AA94" s="136"/>
      <c r="AB94" s="136"/>
      <c r="AC94" s="136"/>
      <c r="AD94" s="136"/>
      <c r="AE94" s="136"/>
      <c r="AF94" s="136"/>
      <c r="AG94" s="136"/>
      <c r="AH94" s="136"/>
      <c r="AI94" s="136"/>
      <c r="AJ94" s="136"/>
      <c r="AK94" s="136"/>
      <c r="AL94" s="136"/>
      <c r="AM94" s="136"/>
      <c r="AN94" s="136"/>
      <c r="AO94" s="136"/>
      <c r="AP94" s="136"/>
      <c r="AQ94" s="136"/>
      <c r="AR94" s="136"/>
      <c r="AS94" s="136"/>
      <c r="AT94" s="136"/>
      <c r="AU94" s="136"/>
      <c r="AV94" s="136"/>
      <c r="AW94" s="136"/>
      <c r="AX94" s="136"/>
      <c r="AY94" s="139" t="s">
        <v>120</v>
      </c>
      <c r="AZ94" s="136"/>
      <c r="BA94" s="136"/>
      <c r="BB94" s="136"/>
      <c r="BC94" s="136"/>
      <c r="BD94" s="136"/>
      <c r="BE94" s="140">
        <f t="shared" si="0"/>
        <v>0</v>
      </c>
      <c r="BF94" s="140">
        <f t="shared" si="1"/>
        <v>0</v>
      </c>
      <c r="BG94" s="140">
        <f t="shared" si="2"/>
        <v>0</v>
      </c>
      <c r="BH94" s="140">
        <f t="shared" si="3"/>
        <v>0</v>
      </c>
      <c r="BI94" s="140">
        <f t="shared" si="4"/>
        <v>0</v>
      </c>
      <c r="BJ94" s="139" t="s">
        <v>80</v>
      </c>
      <c r="BK94" s="136"/>
      <c r="BL94" s="136"/>
      <c r="BM94" s="136"/>
    </row>
    <row r="95" spans="2:65" s="1" customFormat="1" ht="18" customHeight="1">
      <c r="B95" s="132"/>
      <c r="C95" s="133"/>
      <c r="D95" s="227" t="s">
        <v>122</v>
      </c>
      <c r="E95" s="250"/>
      <c r="F95" s="250"/>
      <c r="G95" s="250"/>
      <c r="H95" s="250"/>
      <c r="I95" s="133"/>
      <c r="J95" s="133"/>
      <c r="K95" s="133"/>
      <c r="L95" s="133"/>
      <c r="M95" s="133"/>
      <c r="N95" s="225">
        <f>ROUND(N88*T95,2)</f>
        <v>0</v>
      </c>
      <c r="O95" s="251"/>
      <c r="P95" s="251"/>
      <c r="Q95" s="251"/>
      <c r="R95" s="135"/>
      <c r="S95" s="136"/>
      <c r="T95" s="137"/>
      <c r="U95" s="138" t="s">
        <v>40</v>
      </c>
      <c r="V95" s="136"/>
      <c r="W95" s="136"/>
      <c r="X95" s="136"/>
      <c r="Y95" s="136"/>
      <c r="Z95" s="136"/>
      <c r="AA95" s="136"/>
      <c r="AB95" s="136"/>
      <c r="AC95" s="136"/>
      <c r="AD95" s="136"/>
      <c r="AE95" s="136"/>
      <c r="AF95" s="136"/>
      <c r="AG95" s="136"/>
      <c r="AH95" s="136"/>
      <c r="AI95" s="136"/>
      <c r="AJ95" s="136"/>
      <c r="AK95" s="136"/>
      <c r="AL95" s="136"/>
      <c r="AM95" s="136"/>
      <c r="AN95" s="136"/>
      <c r="AO95" s="136"/>
      <c r="AP95" s="136"/>
      <c r="AQ95" s="136"/>
      <c r="AR95" s="136"/>
      <c r="AS95" s="136"/>
      <c r="AT95" s="136"/>
      <c r="AU95" s="136"/>
      <c r="AV95" s="136"/>
      <c r="AW95" s="136"/>
      <c r="AX95" s="136"/>
      <c r="AY95" s="139" t="s">
        <v>120</v>
      </c>
      <c r="AZ95" s="136"/>
      <c r="BA95" s="136"/>
      <c r="BB95" s="136"/>
      <c r="BC95" s="136"/>
      <c r="BD95" s="136"/>
      <c r="BE95" s="140">
        <f t="shared" si="0"/>
        <v>0</v>
      </c>
      <c r="BF95" s="140">
        <f t="shared" si="1"/>
        <v>0</v>
      </c>
      <c r="BG95" s="140">
        <f t="shared" si="2"/>
        <v>0</v>
      </c>
      <c r="BH95" s="140">
        <f t="shared" si="3"/>
        <v>0</v>
      </c>
      <c r="BI95" s="140">
        <f t="shared" si="4"/>
        <v>0</v>
      </c>
      <c r="BJ95" s="139" t="s">
        <v>80</v>
      </c>
      <c r="BK95" s="136"/>
      <c r="BL95" s="136"/>
      <c r="BM95" s="136"/>
    </row>
    <row r="96" spans="2:65" s="1" customFormat="1" ht="18" customHeight="1">
      <c r="B96" s="132"/>
      <c r="C96" s="133"/>
      <c r="D96" s="227" t="s">
        <v>123</v>
      </c>
      <c r="E96" s="250"/>
      <c r="F96" s="250"/>
      <c r="G96" s="250"/>
      <c r="H96" s="250"/>
      <c r="I96" s="133"/>
      <c r="J96" s="133"/>
      <c r="K96" s="133"/>
      <c r="L96" s="133"/>
      <c r="M96" s="133"/>
      <c r="N96" s="225">
        <f>ROUND(N88*T96,2)</f>
        <v>0</v>
      </c>
      <c r="O96" s="251"/>
      <c r="P96" s="251"/>
      <c r="Q96" s="251"/>
      <c r="R96" s="135"/>
      <c r="S96" s="136"/>
      <c r="T96" s="137"/>
      <c r="U96" s="138" t="s">
        <v>40</v>
      </c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6"/>
      <c r="AH96" s="136"/>
      <c r="AI96" s="136"/>
      <c r="AJ96" s="136"/>
      <c r="AK96" s="136"/>
      <c r="AL96" s="136"/>
      <c r="AM96" s="136"/>
      <c r="AN96" s="136"/>
      <c r="AO96" s="136"/>
      <c r="AP96" s="136"/>
      <c r="AQ96" s="136"/>
      <c r="AR96" s="136"/>
      <c r="AS96" s="136"/>
      <c r="AT96" s="136"/>
      <c r="AU96" s="136"/>
      <c r="AV96" s="136"/>
      <c r="AW96" s="136"/>
      <c r="AX96" s="136"/>
      <c r="AY96" s="139" t="s">
        <v>120</v>
      </c>
      <c r="AZ96" s="136"/>
      <c r="BA96" s="136"/>
      <c r="BB96" s="136"/>
      <c r="BC96" s="136"/>
      <c r="BD96" s="136"/>
      <c r="BE96" s="140">
        <f t="shared" si="0"/>
        <v>0</v>
      </c>
      <c r="BF96" s="140">
        <f t="shared" si="1"/>
        <v>0</v>
      </c>
      <c r="BG96" s="140">
        <f t="shared" si="2"/>
        <v>0</v>
      </c>
      <c r="BH96" s="140">
        <f t="shared" si="3"/>
        <v>0</v>
      </c>
      <c r="BI96" s="140">
        <f t="shared" si="4"/>
        <v>0</v>
      </c>
      <c r="BJ96" s="139" t="s">
        <v>80</v>
      </c>
      <c r="BK96" s="136"/>
      <c r="BL96" s="136"/>
      <c r="BM96" s="136"/>
    </row>
    <row r="97" spans="2:65" s="1" customFormat="1" ht="18" customHeight="1">
      <c r="B97" s="132"/>
      <c r="C97" s="133"/>
      <c r="D97" s="227" t="s">
        <v>124</v>
      </c>
      <c r="E97" s="250"/>
      <c r="F97" s="250"/>
      <c r="G97" s="250"/>
      <c r="H97" s="250"/>
      <c r="I97" s="133"/>
      <c r="J97" s="133"/>
      <c r="K97" s="133"/>
      <c r="L97" s="133"/>
      <c r="M97" s="133"/>
      <c r="N97" s="225">
        <f>ROUND(N88*T97,2)</f>
        <v>0</v>
      </c>
      <c r="O97" s="251"/>
      <c r="P97" s="251"/>
      <c r="Q97" s="251"/>
      <c r="R97" s="135"/>
      <c r="S97" s="136"/>
      <c r="T97" s="137"/>
      <c r="U97" s="138" t="s">
        <v>40</v>
      </c>
      <c r="V97" s="136"/>
      <c r="W97" s="136"/>
      <c r="X97" s="136"/>
      <c r="Y97" s="136"/>
      <c r="Z97" s="136"/>
      <c r="AA97" s="136"/>
      <c r="AB97" s="136"/>
      <c r="AC97" s="136"/>
      <c r="AD97" s="136"/>
      <c r="AE97" s="136"/>
      <c r="AF97" s="136"/>
      <c r="AG97" s="136"/>
      <c r="AH97" s="136"/>
      <c r="AI97" s="136"/>
      <c r="AJ97" s="136"/>
      <c r="AK97" s="136"/>
      <c r="AL97" s="136"/>
      <c r="AM97" s="136"/>
      <c r="AN97" s="136"/>
      <c r="AO97" s="136"/>
      <c r="AP97" s="136"/>
      <c r="AQ97" s="136"/>
      <c r="AR97" s="136"/>
      <c r="AS97" s="136"/>
      <c r="AT97" s="136"/>
      <c r="AU97" s="136"/>
      <c r="AV97" s="136"/>
      <c r="AW97" s="136"/>
      <c r="AX97" s="136"/>
      <c r="AY97" s="139" t="s">
        <v>120</v>
      </c>
      <c r="AZ97" s="136"/>
      <c r="BA97" s="136"/>
      <c r="BB97" s="136"/>
      <c r="BC97" s="136"/>
      <c r="BD97" s="136"/>
      <c r="BE97" s="140">
        <f t="shared" si="0"/>
        <v>0</v>
      </c>
      <c r="BF97" s="140">
        <f t="shared" si="1"/>
        <v>0</v>
      </c>
      <c r="BG97" s="140">
        <f t="shared" si="2"/>
        <v>0</v>
      </c>
      <c r="BH97" s="140">
        <f t="shared" si="3"/>
        <v>0</v>
      </c>
      <c r="BI97" s="140">
        <f t="shared" si="4"/>
        <v>0</v>
      </c>
      <c r="BJ97" s="139" t="s">
        <v>80</v>
      </c>
      <c r="BK97" s="136"/>
      <c r="BL97" s="136"/>
      <c r="BM97" s="136"/>
    </row>
    <row r="98" spans="2:65" s="1" customFormat="1" ht="18" customHeight="1">
      <c r="B98" s="132"/>
      <c r="C98" s="133"/>
      <c r="D98" s="134" t="s">
        <v>125</v>
      </c>
      <c r="E98" s="133"/>
      <c r="F98" s="133"/>
      <c r="G98" s="133"/>
      <c r="H98" s="133"/>
      <c r="I98" s="133"/>
      <c r="J98" s="133"/>
      <c r="K98" s="133"/>
      <c r="L98" s="133"/>
      <c r="M98" s="133"/>
      <c r="N98" s="225">
        <f>ROUND(N88*T98,2)</f>
        <v>0</v>
      </c>
      <c r="O98" s="251"/>
      <c r="P98" s="251"/>
      <c r="Q98" s="251"/>
      <c r="R98" s="135"/>
      <c r="S98" s="136"/>
      <c r="T98" s="141"/>
      <c r="U98" s="142" t="s">
        <v>40</v>
      </c>
      <c r="V98" s="136"/>
      <c r="W98" s="136"/>
      <c r="X98" s="136"/>
      <c r="Y98" s="136"/>
      <c r="Z98" s="136"/>
      <c r="AA98" s="136"/>
      <c r="AB98" s="136"/>
      <c r="AC98" s="136"/>
      <c r="AD98" s="136"/>
      <c r="AE98" s="136"/>
      <c r="AF98" s="136"/>
      <c r="AG98" s="136"/>
      <c r="AH98" s="136"/>
      <c r="AI98" s="136"/>
      <c r="AJ98" s="136"/>
      <c r="AK98" s="136"/>
      <c r="AL98" s="136"/>
      <c r="AM98" s="136"/>
      <c r="AN98" s="136"/>
      <c r="AO98" s="136"/>
      <c r="AP98" s="136"/>
      <c r="AQ98" s="136"/>
      <c r="AR98" s="136"/>
      <c r="AS98" s="136"/>
      <c r="AT98" s="136"/>
      <c r="AU98" s="136"/>
      <c r="AV98" s="136"/>
      <c r="AW98" s="136"/>
      <c r="AX98" s="136"/>
      <c r="AY98" s="139" t="s">
        <v>126</v>
      </c>
      <c r="AZ98" s="136"/>
      <c r="BA98" s="136"/>
      <c r="BB98" s="136"/>
      <c r="BC98" s="136"/>
      <c r="BD98" s="136"/>
      <c r="BE98" s="140">
        <f t="shared" si="0"/>
        <v>0</v>
      </c>
      <c r="BF98" s="140">
        <f t="shared" si="1"/>
        <v>0</v>
      </c>
      <c r="BG98" s="140">
        <f t="shared" si="2"/>
        <v>0</v>
      </c>
      <c r="BH98" s="140">
        <f t="shared" si="3"/>
        <v>0</v>
      </c>
      <c r="BI98" s="140">
        <f t="shared" si="4"/>
        <v>0</v>
      </c>
      <c r="BJ98" s="139" t="s">
        <v>80</v>
      </c>
      <c r="BK98" s="136"/>
      <c r="BL98" s="136"/>
      <c r="BM98" s="136"/>
    </row>
    <row r="99" spans="2:65" s="1" customFormat="1" ht="13.5"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8"/>
    </row>
    <row r="100" spans="2:65" s="1" customFormat="1" ht="29.25" customHeight="1">
      <c r="B100" s="36"/>
      <c r="C100" s="113" t="s">
        <v>95</v>
      </c>
      <c r="D100" s="114"/>
      <c r="E100" s="114"/>
      <c r="F100" s="114"/>
      <c r="G100" s="114"/>
      <c r="H100" s="114"/>
      <c r="I100" s="114"/>
      <c r="J100" s="114"/>
      <c r="K100" s="114"/>
      <c r="L100" s="231">
        <f>ROUND(SUM(N88+N92),2)</f>
        <v>0</v>
      </c>
      <c r="M100" s="231"/>
      <c r="N100" s="231"/>
      <c r="O100" s="231"/>
      <c r="P100" s="231"/>
      <c r="Q100" s="231"/>
      <c r="R100" s="38"/>
    </row>
    <row r="101" spans="2:65" s="1" customFormat="1" ht="6.95" customHeight="1">
      <c r="B101" s="60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2"/>
    </row>
    <row r="105" spans="2:65" s="1" customFormat="1" ht="6.95" customHeight="1"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  <c r="P105" s="64"/>
      <c r="Q105" s="64"/>
      <c r="R105" s="65"/>
    </row>
    <row r="106" spans="2:65" s="1" customFormat="1" ht="36.950000000000003" customHeight="1">
      <c r="B106" s="36"/>
      <c r="C106" s="191" t="s">
        <v>127</v>
      </c>
      <c r="D106" s="234"/>
      <c r="E106" s="234"/>
      <c r="F106" s="234"/>
      <c r="G106" s="234"/>
      <c r="H106" s="234"/>
      <c r="I106" s="234"/>
      <c r="J106" s="234"/>
      <c r="K106" s="234"/>
      <c r="L106" s="234"/>
      <c r="M106" s="234"/>
      <c r="N106" s="234"/>
      <c r="O106" s="234"/>
      <c r="P106" s="234"/>
      <c r="Q106" s="234"/>
      <c r="R106" s="38"/>
    </row>
    <row r="107" spans="2:65" s="1" customFormat="1" ht="6.95" customHeight="1"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8"/>
    </row>
    <row r="108" spans="2:65" s="1" customFormat="1" ht="30" customHeight="1">
      <c r="B108" s="36"/>
      <c r="C108" s="31" t="s">
        <v>19</v>
      </c>
      <c r="D108" s="37"/>
      <c r="E108" s="37"/>
      <c r="F108" s="274" t="str">
        <f>F6</f>
        <v>DVT Novodomský potok, IDVT 10239422 ř. km 0,124 - 0,610  Kaplice - oprava opevnění</v>
      </c>
      <c r="G108" s="275"/>
      <c r="H108" s="275"/>
      <c r="I108" s="275"/>
      <c r="J108" s="275"/>
      <c r="K108" s="275"/>
      <c r="L108" s="275"/>
      <c r="M108" s="275"/>
      <c r="N108" s="275"/>
      <c r="O108" s="275"/>
      <c r="P108" s="275"/>
      <c r="Q108" s="37"/>
      <c r="R108" s="38"/>
    </row>
    <row r="109" spans="2:65" s="1" customFormat="1" ht="36.950000000000003" customHeight="1">
      <c r="B109" s="36"/>
      <c r="C109" s="70" t="s">
        <v>320</v>
      </c>
      <c r="D109" s="37"/>
      <c r="E109" s="37"/>
      <c r="F109" s="211" t="str">
        <f>F7</f>
        <v>3184b - Ostatní náklady</v>
      </c>
      <c r="G109" s="234"/>
      <c r="H109" s="234"/>
      <c r="I109" s="234"/>
      <c r="J109" s="234"/>
      <c r="K109" s="234"/>
      <c r="L109" s="234"/>
      <c r="M109" s="234"/>
      <c r="N109" s="234"/>
      <c r="O109" s="234"/>
      <c r="P109" s="234"/>
      <c r="Q109" s="37"/>
      <c r="R109" s="38"/>
    </row>
    <row r="110" spans="2:65" s="1" customFormat="1" ht="6.95" customHeight="1"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8"/>
    </row>
    <row r="111" spans="2:65" s="1" customFormat="1" ht="18" customHeight="1">
      <c r="B111" s="36"/>
      <c r="C111" s="31" t="s">
        <v>23</v>
      </c>
      <c r="D111" s="37"/>
      <c r="E111" s="37"/>
      <c r="F111" s="29" t="str">
        <f>F9</f>
        <v xml:space="preserve"> </v>
      </c>
      <c r="G111" s="37"/>
      <c r="H111" s="37"/>
      <c r="I111" s="37"/>
      <c r="J111" s="37"/>
      <c r="K111" s="31" t="s">
        <v>25</v>
      </c>
      <c r="L111" s="37"/>
      <c r="M111" s="236" t="str">
        <f>IF(O9="","",O9)</f>
        <v/>
      </c>
      <c r="N111" s="236"/>
      <c r="O111" s="236"/>
      <c r="P111" s="236"/>
      <c r="Q111" s="37"/>
      <c r="R111" s="38"/>
    </row>
    <row r="112" spans="2:65" s="1" customFormat="1" ht="6.95" customHeight="1"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8"/>
    </row>
    <row r="113" spans="2:65" s="1" customFormat="1">
      <c r="B113" s="36"/>
      <c r="C113" s="31" t="s">
        <v>27</v>
      </c>
      <c r="D113" s="37"/>
      <c r="E113" s="37"/>
      <c r="F113" s="29" t="str">
        <f>E12</f>
        <v xml:space="preserve"> </v>
      </c>
      <c r="G113" s="37"/>
      <c r="H113" s="37"/>
      <c r="I113" s="37"/>
      <c r="J113" s="37"/>
      <c r="K113" s="31" t="s">
        <v>32</v>
      </c>
      <c r="L113" s="37"/>
      <c r="M113" s="195" t="str">
        <f>E18</f>
        <v xml:space="preserve"> </v>
      </c>
      <c r="N113" s="195"/>
      <c r="O113" s="195"/>
      <c r="P113" s="195"/>
      <c r="Q113" s="195"/>
      <c r="R113" s="38"/>
    </row>
    <row r="114" spans="2:65" s="1" customFormat="1" ht="14.45" customHeight="1">
      <c r="B114" s="36"/>
      <c r="C114" s="31" t="s">
        <v>30</v>
      </c>
      <c r="D114" s="37"/>
      <c r="E114" s="37"/>
      <c r="F114" s="29" t="str">
        <f>IF(E15="","",E15)</f>
        <v>Vyplň údaj</v>
      </c>
      <c r="G114" s="37"/>
      <c r="H114" s="37"/>
      <c r="I114" s="37"/>
      <c r="J114" s="37"/>
      <c r="K114" s="31" t="s">
        <v>34</v>
      </c>
      <c r="L114" s="37"/>
      <c r="M114" s="195">
        <f>E21</f>
        <v>0</v>
      </c>
      <c r="N114" s="195"/>
      <c r="O114" s="195"/>
      <c r="P114" s="195"/>
      <c r="Q114" s="195"/>
      <c r="R114" s="38"/>
    </row>
    <row r="115" spans="2:65" s="1" customFormat="1" ht="10.35" customHeight="1"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8"/>
    </row>
    <row r="116" spans="2:65" s="8" customFormat="1" ht="29.25" customHeight="1">
      <c r="B116" s="143"/>
      <c r="C116" s="144" t="s">
        <v>128</v>
      </c>
      <c r="D116" s="145" t="s">
        <v>129</v>
      </c>
      <c r="E116" s="145" t="s">
        <v>57</v>
      </c>
      <c r="F116" s="252" t="s">
        <v>130</v>
      </c>
      <c r="G116" s="252"/>
      <c r="H116" s="252"/>
      <c r="I116" s="252"/>
      <c r="J116" s="145" t="s">
        <v>131</v>
      </c>
      <c r="K116" s="145" t="s">
        <v>132</v>
      </c>
      <c r="L116" s="252" t="s">
        <v>133</v>
      </c>
      <c r="M116" s="252"/>
      <c r="N116" s="252" t="s">
        <v>106</v>
      </c>
      <c r="O116" s="252"/>
      <c r="P116" s="252"/>
      <c r="Q116" s="253"/>
      <c r="R116" s="146"/>
      <c r="T116" s="77" t="s">
        <v>134</v>
      </c>
      <c r="U116" s="78" t="s">
        <v>39</v>
      </c>
      <c r="V116" s="78" t="s">
        <v>135</v>
      </c>
      <c r="W116" s="78" t="s">
        <v>136</v>
      </c>
      <c r="X116" s="78" t="s">
        <v>137</v>
      </c>
      <c r="Y116" s="78" t="s">
        <v>138</v>
      </c>
      <c r="Z116" s="78" t="s">
        <v>139</v>
      </c>
      <c r="AA116" s="79" t="s">
        <v>140</v>
      </c>
    </row>
    <row r="117" spans="2:65" s="1" customFormat="1" ht="29.25" customHeight="1">
      <c r="B117" s="36"/>
      <c r="C117" s="81" t="s">
        <v>103</v>
      </c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266">
        <f>BK117</f>
        <v>0</v>
      </c>
      <c r="O117" s="267"/>
      <c r="P117" s="267"/>
      <c r="Q117" s="267"/>
      <c r="R117" s="38"/>
      <c r="T117" s="80"/>
      <c r="U117" s="52"/>
      <c r="V117" s="52"/>
      <c r="W117" s="147">
        <f>W118+W124</f>
        <v>0</v>
      </c>
      <c r="X117" s="52"/>
      <c r="Y117" s="147">
        <f>Y118+Y124</f>
        <v>0</v>
      </c>
      <c r="Z117" s="52"/>
      <c r="AA117" s="148">
        <f>AA118+AA124</f>
        <v>0</v>
      </c>
      <c r="AT117" s="20" t="s">
        <v>74</v>
      </c>
      <c r="AU117" s="20" t="s">
        <v>108</v>
      </c>
      <c r="BK117" s="149">
        <f>BK118+BK124</f>
        <v>0</v>
      </c>
    </row>
    <row r="118" spans="2:65" s="9" customFormat="1" ht="37.35" customHeight="1">
      <c r="B118" s="150"/>
      <c r="C118" s="151"/>
      <c r="D118" s="152" t="s">
        <v>345</v>
      </c>
      <c r="E118" s="152"/>
      <c r="F118" s="152"/>
      <c r="G118" s="152"/>
      <c r="H118" s="152"/>
      <c r="I118" s="152"/>
      <c r="J118" s="152"/>
      <c r="K118" s="152"/>
      <c r="L118" s="152"/>
      <c r="M118" s="152"/>
      <c r="N118" s="268">
        <f>BK118</f>
        <v>0</v>
      </c>
      <c r="O118" s="246"/>
      <c r="P118" s="246"/>
      <c r="Q118" s="246"/>
      <c r="R118" s="153"/>
      <c r="T118" s="154"/>
      <c r="U118" s="151"/>
      <c r="V118" s="151"/>
      <c r="W118" s="155">
        <f>W119</f>
        <v>0</v>
      </c>
      <c r="X118" s="151"/>
      <c r="Y118" s="155">
        <f>Y119</f>
        <v>0</v>
      </c>
      <c r="Z118" s="151"/>
      <c r="AA118" s="156">
        <f>AA119</f>
        <v>0</v>
      </c>
      <c r="AR118" s="157" t="s">
        <v>80</v>
      </c>
      <c r="AT118" s="158" t="s">
        <v>74</v>
      </c>
      <c r="AU118" s="158" t="s">
        <v>75</v>
      </c>
      <c r="AY118" s="157" t="s">
        <v>141</v>
      </c>
      <c r="BK118" s="159">
        <f>BK119</f>
        <v>0</v>
      </c>
    </row>
    <row r="119" spans="2:65" s="9" customFormat="1" ht="19.899999999999999" customHeight="1">
      <c r="B119" s="150"/>
      <c r="C119" s="151"/>
      <c r="D119" s="160" t="s">
        <v>346</v>
      </c>
      <c r="E119" s="160"/>
      <c r="F119" s="160"/>
      <c r="G119" s="160"/>
      <c r="H119" s="160"/>
      <c r="I119" s="160"/>
      <c r="J119" s="160"/>
      <c r="K119" s="160"/>
      <c r="L119" s="160"/>
      <c r="M119" s="160"/>
      <c r="N119" s="269">
        <f>BK119</f>
        <v>0</v>
      </c>
      <c r="O119" s="270"/>
      <c r="P119" s="270"/>
      <c r="Q119" s="270"/>
      <c r="R119" s="153"/>
      <c r="T119" s="154"/>
      <c r="U119" s="151"/>
      <c r="V119" s="151"/>
      <c r="W119" s="155">
        <f>SUM(W120:W123)</f>
        <v>0</v>
      </c>
      <c r="X119" s="151"/>
      <c r="Y119" s="155">
        <f>SUM(Y120:Y123)</f>
        <v>0</v>
      </c>
      <c r="Z119" s="151"/>
      <c r="AA119" s="156">
        <f>SUM(AA120:AA123)</f>
        <v>0</v>
      </c>
      <c r="AR119" s="157" t="s">
        <v>80</v>
      </c>
      <c r="AT119" s="158" t="s">
        <v>74</v>
      </c>
      <c r="AU119" s="158" t="s">
        <v>80</v>
      </c>
      <c r="AY119" s="157" t="s">
        <v>141</v>
      </c>
      <c r="BK119" s="159">
        <f>SUM(BK120:BK123)</f>
        <v>0</v>
      </c>
    </row>
    <row r="120" spans="2:65" s="1" customFormat="1" ht="16.5" customHeight="1">
      <c r="B120" s="132"/>
      <c r="C120" s="161" t="s">
        <v>80</v>
      </c>
      <c r="D120" s="161" t="s">
        <v>142</v>
      </c>
      <c r="E120" s="162" t="s">
        <v>323</v>
      </c>
      <c r="F120" s="254" t="s">
        <v>347</v>
      </c>
      <c r="G120" s="254"/>
      <c r="H120" s="254"/>
      <c r="I120" s="254"/>
      <c r="J120" s="163" t="s">
        <v>324</v>
      </c>
      <c r="K120" s="164">
        <v>1</v>
      </c>
      <c r="L120" s="255">
        <v>0</v>
      </c>
      <c r="M120" s="255"/>
      <c r="N120" s="256">
        <f>ROUND(L120*K120,2)</f>
        <v>0</v>
      </c>
      <c r="O120" s="256"/>
      <c r="P120" s="256"/>
      <c r="Q120" s="256"/>
      <c r="R120" s="135"/>
      <c r="T120" s="165" t="s">
        <v>5</v>
      </c>
      <c r="U120" s="45" t="s">
        <v>40</v>
      </c>
      <c r="V120" s="37"/>
      <c r="W120" s="166">
        <f>V120*K120</f>
        <v>0</v>
      </c>
      <c r="X120" s="166">
        <v>0</v>
      </c>
      <c r="Y120" s="166">
        <f>X120*K120</f>
        <v>0</v>
      </c>
      <c r="Z120" s="166">
        <v>0</v>
      </c>
      <c r="AA120" s="167">
        <f>Z120*K120</f>
        <v>0</v>
      </c>
      <c r="AR120" s="20" t="s">
        <v>146</v>
      </c>
      <c r="AT120" s="20" t="s">
        <v>142</v>
      </c>
      <c r="AU120" s="20" t="s">
        <v>101</v>
      </c>
      <c r="AY120" s="20" t="s">
        <v>141</v>
      </c>
      <c r="BE120" s="106">
        <f>IF(U120="základní",N120,0)</f>
        <v>0</v>
      </c>
      <c r="BF120" s="106">
        <f>IF(U120="snížená",N120,0)</f>
        <v>0</v>
      </c>
      <c r="BG120" s="106">
        <f>IF(U120="zákl. přenesená",N120,0)</f>
        <v>0</v>
      </c>
      <c r="BH120" s="106">
        <f>IF(U120="sníž. přenesená",N120,0)</f>
        <v>0</v>
      </c>
      <c r="BI120" s="106">
        <f>IF(U120="nulová",N120,0)</f>
        <v>0</v>
      </c>
      <c r="BJ120" s="20" t="s">
        <v>80</v>
      </c>
      <c r="BK120" s="106">
        <f>ROUND(L120*K120,2)</f>
        <v>0</v>
      </c>
      <c r="BL120" s="20" t="s">
        <v>146</v>
      </c>
      <c r="BM120" s="20" t="s">
        <v>348</v>
      </c>
    </row>
    <row r="121" spans="2:65" s="1" customFormat="1" ht="16.5" customHeight="1">
      <c r="B121" s="132"/>
      <c r="C121" s="161" t="s">
        <v>101</v>
      </c>
      <c r="D121" s="161" t="s">
        <v>142</v>
      </c>
      <c r="E121" s="162" t="s">
        <v>326</v>
      </c>
      <c r="F121" s="254" t="s">
        <v>349</v>
      </c>
      <c r="G121" s="254"/>
      <c r="H121" s="254"/>
      <c r="I121" s="254"/>
      <c r="J121" s="163" t="s">
        <v>324</v>
      </c>
      <c r="K121" s="164">
        <v>1</v>
      </c>
      <c r="L121" s="255">
        <v>0</v>
      </c>
      <c r="M121" s="255"/>
      <c r="N121" s="256">
        <f>ROUND(L121*K121,2)</f>
        <v>0</v>
      </c>
      <c r="O121" s="256"/>
      <c r="P121" s="256"/>
      <c r="Q121" s="256"/>
      <c r="R121" s="135"/>
      <c r="T121" s="165" t="s">
        <v>5</v>
      </c>
      <c r="U121" s="45" t="s">
        <v>40</v>
      </c>
      <c r="V121" s="37"/>
      <c r="W121" s="166">
        <f>V121*K121</f>
        <v>0</v>
      </c>
      <c r="X121" s="166">
        <v>0</v>
      </c>
      <c r="Y121" s="166">
        <f>X121*K121</f>
        <v>0</v>
      </c>
      <c r="Z121" s="166">
        <v>0</v>
      </c>
      <c r="AA121" s="167">
        <f>Z121*K121</f>
        <v>0</v>
      </c>
      <c r="AR121" s="20" t="s">
        <v>146</v>
      </c>
      <c r="AT121" s="20" t="s">
        <v>142</v>
      </c>
      <c r="AU121" s="20" t="s">
        <v>101</v>
      </c>
      <c r="AY121" s="20" t="s">
        <v>141</v>
      </c>
      <c r="BE121" s="106">
        <f>IF(U121="základní",N121,0)</f>
        <v>0</v>
      </c>
      <c r="BF121" s="106">
        <f>IF(U121="snížená",N121,0)</f>
        <v>0</v>
      </c>
      <c r="BG121" s="106">
        <f>IF(U121="zákl. přenesená",N121,0)</f>
        <v>0</v>
      </c>
      <c r="BH121" s="106">
        <f>IF(U121="sníž. přenesená",N121,0)</f>
        <v>0</v>
      </c>
      <c r="BI121" s="106">
        <f>IF(U121="nulová",N121,0)</f>
        <v>0</v>
      </c>
      <c r="BJ121" s="20" t="s">
        <v>80</v>
      </c>
      <c r="BK121" s="106">
        <f>ROUND(L121*K121,2)</f>
        <v>0</v>
      </c>
      <c r="BL121" s="20" t="s">
        <v>146</v>
      </c>
      <c r="BM121" s="20" t="s">
        <v>350</v>
      </c>
    </row>
    <row r="122" spans="2:65" s="1" customFormat="1" ht="16.5" customHeight="1">
      <c r="B122" s="132"/>
      <c r="C122" s="161" t="s">
        <v>156</v>
      </c>
      <c r="D122" s="161" t="s">
        <v>142</v>
      </c>
      <c r="E122" s="162" t="s">
        <v>329</v>
      </c>
      <c r="F122" s="254" t="s">
        <v>351</v>
      </c>
      <c r="G122" s="254"/>
      <c r="H122" s="254"/>
      <c r="I122" s="254"/>
      <c r="J122" s="163" t="s">
        <v>324</v>
      </c>
      <c r="K122" s="164">
        <v>1</v>
      </c>
      <c r="L122" s="255">
        <v>0</v>
      </c>
      <c r="M122" s="255"/>
      <c r="N122" s="256">
        <f>ROUND(L122*K122,2)</f>
        <v>0</v>
      </c>
      <c r="O122" s="256"/>
      <c r="P122" s="256"/>
      <c r="Q122" s="256"/>
      <c r="R122" s="135"/>
      <c r="T122" s="165" t="s">
        <v>5</v>
      </c>
      <c r="U122" s="45" t="s">
        <v>40</v>
      </c>
      <c r="V122" s="37"/>
      <c r="W122" s="166">
        <f>V122*K122</f>
        <v>0</v>
      </c>
      <c r="X122" s="166">
        <v>0</v>
      </c>
      <c r="Y122" s="166">
        <f>X122*K122</f>
        <v>0</v>
      </c>
      <c r="Z122" s="166">
        <v>0</v>
      </c>
      <c r="AA122" s="167">
        <f>Z122*K122</f>
        <v>0</v>
      </c>
      <c r="AR122" s="20" t="s">
        <v>146</v>
      </c>
      <c r="AT122" s="20" t="s">
        <v>142</v>
      </c>
      <c r="AU122" s="20" t="s">
        <v>101</v>
      </c>
      <c r="AY122" s="20" t="s">
        <v>141</v>
      </c>
      <c r="BE122" s="106">
        <f>IF(U122="základní",N122,0)</f>
        <v>0</v>
      </c>
      <c r="BF122" s="106">
        <f>IF(U122="snížená",N122,0)</f>
        <v>0</v>
      </c>
      <c r="BG122" s="106">
        <f>IF(U122="zákl. přenesená",N122,0)</f>
        <v>0</v>
      </c>
      <c r="BH122" s="106">
        <f>IF(U122="sníž. přenesená",N122,0)</f>
        <v>0</v>
      </c>
      <c r="BI122" s="106">
        <f>IF(U122="nulová",N122,0)</f>
        <v>0</v>
      </c>
      <c r="BJ122" s="20" t="s">
        <v>80</v>
      </c>
      <c r="BK122" s="106">
        <f>ROUND(L122*K122,2)</f>
        <v>0</v>
      </c>
      <c r="BL122" s="20" t="s">
        <v>146</v>
      </c>
      <c r="BM122" s="20" t="s">
        <v>352</v>
      </c>
    </row>
    <row r="123" spans="2:65" s="1" customFormat="1" ht="25.5" customHeight="1">
      <c r="B123" s="132"/>
      <c r="C123" s="161" t="s">
        <v>146</v>
      </c>
      <c r="D123" s="161" t="s">
        <v>142</v>
      </c>
      <c r="E123" s="162" t="s">
        <v>332</v>
      </c>
      <c r="F123" s="254" t="s">
        <v>353</v>
      </c>
      <c r="G123" s="254"/>
      <c r="H123" s="254"/>
      <c r="I123" s="254"/>
      <c r="J123" s="163" t="s">
        <v>324</v>
      </c>
      <c r="K123" s="164">
        <v>1</v>
      </c>
      <c r="L123" s="255">
        <v>0</v>
      </c>
      <c r="M123" s="255"/>
      <c r="N123" s="256">
        <f>ROUND(L123*K123,2)</f>
        <v>0</v>
      </c>
      <c r="O123" s="256"/>
      <c r="P123" s="256"/>
      <c r="Q123" s="256"/>
      <c r="R123" s="135"/>
      <c r="T123" s="165" t="s">
        <v>5</v>
      </c>
      <c r="U123" s="45" t="s">
        <v>40</v>
      </c>
      <c r="V123" s="37"/>
      <c r="W123" s="166">
        <f>V123*K123</f>
        <v>0</v>
      </c>
      <c r="X123" s="166">
        <v>0</v>
      </c>
      <c r="Y123" s="166">
        <f>X123*K123</f>
        <v>0</v>
      </c>
      <c r="Z123" s="166">
        <v>0</v>
      </c>
      <c r="AA123" s="167">
        <f>Z123*K123</f>
        <v>0</v>
      </c>
      <c r="AR123" s="20" t="s">
        <v>146</v>
      </c>
      <c r="AT123" s="20" t="s">
        <v>142</v>
      </c>
      <c r="AU123" s="20" t="s">
        <v>101</v>
      </c>
      <c r="AY123" s="20" t="s">
        <v>141</v>
      </c>
      <c r="BE123" s="106">
        <f>IF(U123="základní",N123,0)</f>
        <v>0</v>
      </c>
      <c r="BF123" s="106">
        <f>IF(U123="snížená",N123,0)</f>
        <v>0</v>
      </c>
      <c r="BG123" s="106">
        <f>IF(U123="zákl. přenesená",N123,0)</f>
        <v>0</v>
      </c>
      <c r="BH123" s="106">
        <f>IF(U123="sníž. přenesená",N123,0)</f>
        <v>0</v>
      </c>
      <c r="BI123" s="106">
        <f>IF(U123="nulová",N123,0)</f>
        <v>0</v>
      </c>
      <c r="BJ123" s="20" t="s">
        <v>80</v>
      </c>
      <c r="BK123" s="106">
        <f>ROUND(L123*K123,2)</f>
        <v>0</v>
      </c>
      <c r="BL123" s="20" t="s">
        <v>146</v>
      </c>
      <c r="BM123" s="20" t="s">
        <v>354</v>
      </c>
    </row>
    <row r="124" spans="2:65" s="1" customFormat="1" ht="49.9" customHeight="1">
      <c r="B124" s="36"/>
      <c r="C124" s="37"/>
      <c r="D124" s="152" t="s">
        <v>318</v>
      </c>
      <c r="E124" s="37"/>
      <c r="F124" s="37"/>
      <c r="G124" s="37"/>
      <c r="H124" s="37"/>
      <c r="I124" s="37"/>
      <c r="J124" s="37"/>
      <c r="K124" s="37"/>
      <c r="L124" s="37"/>
      <c r="M124" s="37"/>
      <c r="N124" s="278">
        <f>BK124</f>
        <v>0</v>
      </c>
      <c r="O124" s="279"/>
      <c r="P124" s="279"/>
      <c r="Q124" s="279"/>
      <c r="R124" s="38"/>
      <c r="T124" s="188"/>
      <c r="U124" s="57"/>
      <c r="V124" s="57"/>
      <c r="W124" s="57"/>
      <c r="X124" s="57"/>
      <c r="Y124" s="57"/>
      <c r="Z124" s="57"/>
      <c r="AA124" s="59"/>
      <c r="AT124" s="20" t="s">
        <v>74</v>
      </c>
      <c r="AU124" s="20" t="s">
        <v>75</v>
      </c>
      <c r="AY124" s="20" t="s">
        <v>319</v>
      </c>
      <c r="BK124" s="106">
        <v>0</v>
      </c>
    </row>
    <row r="125" spans="2:65" s="1" customFormat="1" ht="6.95" customHeight="1">
      <c r="B125" s="60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2"/>
    </row>
  </sheetData>
  <mergeCells count="80">
    <mergeCell ref="N124:Q124"/>
    <mergeCell ref="H1:K1"/>
    <mergeCell ref="S2:AC2"/>
    <mergeCell ref="F123:I123"/>
    <mergeCell ref="L123:M123"/>
    <mergeCell ref="N123:Q123"/>
    <mergeCell ref="N117:Q117"/>
    <mergeCell ref="N118:Q118"/>
    <mergeCell ref="N119:Q119"/>
    <mergeCell ref="F121:I121"/>
    <mergeCell ref="L121:M121"/>
    <mergeCell ref="N121:Q121"/>
    <mergeCell ref="F122:I122"/>
    <mergeCell ref="L122:M122"/>
    <mergeCell ref="N122:Q122"/>
    <mergeCell ref="F116:I116"/>
    <mergeCell ref="L116:M116"/>
    <mergeCell ref="N116:Q116"/>
    <mergeCell ref="F120:I120"/>
    <mergeCell ref="L120:M120"/>
    <mergeCell ref="N120:Q120"/>
    <mergeCell ref="F108:P108"/>
    <mergeCell ref="F109:P109"/>
    <mergeCell ref="M111:P111"/>
    <mergeCell ref="M113:Q113"/>
    <mergeCell ref="M114:Q114"/>
    <mergeCell ref="D97:H97"/>
    <mergeCell ref="N97:Q97"/>
    <mergeCell ref="N98:Q98"/>
    <mergeCell ref="L100:Q100"/>
    <mergeCell ref="C106:Q106"/>
    <mergeCell ref="D94:H94"/>
    <mergeCell ref="N94:Q94"/>
    <mergeCell ref="D95:H95"/>
    <mergeCell ref="N95:Q95"/>
    <mergeCell ref="D96:H96"/>
    <mergeCell ref="N96:Q96"/>
    <mergeCell ref="N88:Q88"/>
    <mergeCell ref="N89:Q89"/>
    <mergeCell ref="N90:Q90"/>
    <mergeCell ref="N92:Q92"/>
    <mergeCell ref="D93:H93"/>
    <mergeCell ref="N93:Q93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ST3184 - DVT Novodomský p...</vt:lpstr>
      <vt:lpstr>3184a - Vedlejší náklady</vt:lpstr>
      <vt:lpstr>3184b - Ostatní náklady</vt:lpstr>
      <vt:lpstr>'3184a - Vedlejší náklady'!Názvy_tisku</vt:lpstr>
      <vt:lpstr>'3184b - Ostatní náklady'!Názvy_tisku</vt:lpstr>
      <vt:lpstr>'Rekapitulace stavby'!Názvy_tisku</vt:lpstr>
      <vt:lpstr>'ST3184 - DVT Novodomský p...'!Názvy_tisku</vt:lpstr>
      <vt:lpstr>'3184a - Vedlejší náklady'!Oblast_tisku</vt:lpstr>
      <vt:lpstr>'3184b - Ostatní náklady'!Oblast_tisku</vt:lpstr>
      <vt:lpstr>'Rekapitulace stavby'!Oblast_tisku</vt:lpstr>
      <vt:lpstr>'ST3184 - DVT Novodomský p...'!Oblast_tisku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Vondrášková Eva</dc:creator>
  <cp:lastModifiedBy>Vondrášková Eva</cp:lastModifiedBy>
  <dcterms:created xsi:type="dcterms:W3CDTF">2018-06-08T06:19:26Z</dcterms:created>
  <dcterms:modified xsi:type="dcterms:W3CDTF">2018-06-08T06:20:15Z</dcterms:modified>
</cp:coreProperties>
</file>